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ctrlProps/ctrlProp3.xml" ContentType="application/vnd.ms-excel.controlproperties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_workspace\carousell-comission-playlist\natalie0312\"/>
    </mc:Choice>
  </mc:AlternateContent>
  <xr:revisionPtr revIDLastSave="0" documentId="13_ncr:1_{D6238735-D2B6-48C3-9F32-107A640A4BED}" xr6:coauthVersionLast="36" xr6:coauthVersionMax="36" xr10:uidLastSave="{00000000-0000-0000-0000-000000000000}"/>
  <bookViews>
    <workbookView xWindow="0" yWindow="0" windowWidth="16380" windowHeight="8190" tabRatio="500" firstSheet="1" activeTab="2" xr2:uid="{00000000-000D-0000-FFFF-FFFF00000000}"/>
  </bookViews>
  <sheets>
    <sheet name="Adjustment" sheetId="1" r:id="rId1"/>
    <sheet name="Adjustment result" sheetId="2" r:id="rId2"/>
    <sheet name="Adjustment_TEST" sheetId="3" r:id="rId3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8" i="3" l="1"/>
  <c r="E18" i="3"/>
  <c r="G17" i="3"/>
  <c r="B17" i="3"/>
  <c r="G16" i="3"/>
  <c r="B16" i="3"/>
  <c r="G15" i="3"/>
  <c r="B15" i="3"/>
  <c r="G14" i="3"/>
  <c r="B14" i="3"/>
  <c r="G13" i="3"/>
  <c r="B13" i="3"/>
  <c r="G12" i="3"/>
  <c r="B12" i="3"/>
  <c r="G11" i="3"/>
  <c r="B11" i="3"/>
  <c r="G10" i="3"/>
  <c r="B10" i="3"/>
  <c r="G9" i="3"/>
  <c r="B9" i="3"/>
  <c r="G8" i="3"/>
  <c r="B8" i="3"/>
  <c r="G7" i="3"/>
  <c r="G18" i="3" s="1"/>
  <c r="S41" i="2" l="1"/>
  <c r="O41" i="2"/>
  <c r="S38" i="2"/>
  <c r="F31" i="2"/>
  <c r="E31" i="2"/>
  <c r="G30" i="2"/>
  <c r="B30" i="2"/>
  <c r="G29" i="2"/>
  <c r="G28" i="2"/>
  <c r="G27" i="2"/>
  <c r="G26" i="2"/>
  <c r="O26" i="2" s="1"/>
  <c r="B26" i="2"/>
  <c r="G22" i="2"/>
  <c r="N25" i="2" s="1"/>
  <c r="B22" i="2"/>
  <c r="G21" i="2"/>
  <c r="B21" i="2"/>
  <c r="G20" i="2"/>
  <c r="B20" i="2"/>
  <c r="G19" i="2"/>
  <c r="B19" i="2"/>
  <c r="G18" i="2"/>
  <c r="B18" i="2"/>
  <c r="G17" i="2"/>
  <c r="B17" i="2"/>
  <c r="G13" i="2"/>
  <c r="O16" i="2" s="1"/>
  <c r="B13" i="2"/>
  <c r="G9" i="2"/>
  <c r="O12" i="2" s="1"/>
  <c r="B9" i="2"/>
  <c r="G8" i="2"/>
  <c r="F18" i="1"/>
  <c r="E18" i="1"/>
  <c r="G17" i="1"/>
  <c r="B17" i="1"/>
  <c r="G16" i="1"/>
  <c r="B16" i="1"/>
  <c r="G15" i="1"/>
  <c r="B15" i="1"/>
  <c r="G14" i="1"/>
  <c r="B14" i="1"/>
  <c r="G13" i="1"/>
  <c r="B13" i="1"/>
  <c r="G12" i="1"/>
  <c r="B12" i="1"/>
  <c r="G11" i="1"/>
  <c r="G18" i="1" s="1"/>
  <c r="B11" i="1"/>
  <c r="G10" i="1"/>
  <c r="B10" i="1"/>
  <c r="G9" i="1"/>
  <c r="B9" i="1"/>
  <c r="G8" i="1"/>
  <c r="B8" i="1"/>
  <c r="G7" i="1"/>
  <c r="O22" i="2" l="1"/>
  <c r="N10" i="2"/>
  <c r="S22" i="2"/>
  <c r="N13" i="2"/>
  <c r="N14" i="2"/>
  <c r="N11" i="2"/>
  <c r="G31" i="2"/>
  <c r="S26" i="2"/>
  <c r="T26" i="2" s="1"/>
  <c r="S9" i="2"/>
  <c r="O27" i="2"/>
  <c r="O28" i="2"/>
  <c r="N29" i="2"/>
  <c r="N15" i="2"/>
  <c r="O23" i="2"/>
  <c r="O24" i="2"/>
  <c r="T9" i="2" l="1"/>
</calcChain>
</file>

<file path=xl/sharedStrings.xml><?xml version="1.0" encoding="utf-8"?>
<sst xmlns="http://schemas.openxmlformats.org/spreadsheetml/2006/main" count="182" uniqueCount="48">
  <si>
    <r>
      <rPr>
        <sz val="12"/>
        <color rgb="FF000000"/>
        <rFont val="Noto Sans CJK SC"/>
        <family val="2"/>
        <charset val="1"/>
      </rPr>
      <t>用咗</t>
    </r>
    <r>
      <rPr>
        <sz val="12"/>
        <color rgb="FF000000"/>
        <rFont val="Calibri"/>
        <family val="2"/>
        <charset val="1"/>
      </rPr>
      <t>Vlookup</t>
    </r>
    <r>
      <rPr>
        <sz val="12"/>
        <color rgb="FF000000"/>
        <rFont val="Noto Sans CJK SC"/>
        <family val="2"/>
        <charset val="1"/>
      </rPr>
      <t>整呢</t>
    </r>
    <r>
      <rPr>
        <sz val="12"/>
        <color rgb="FF000000"/>
        <rFont val="Calibri"/>
        <family val="2"/>
        <charset val="1"/>
      </rPr>
      <t>3</t>
    </r>
    <r>
      <rPr>
        <sz val="12"/>
        <color rgb="FF000000"/>
        <rFont val="Noto Sans CJK SC"/>
        <family val="2"/>
        <charset val="1"/>
      </rPr>
      <t>個</t>
    </r>
    <r>
      <rPr>
        <sz val="12"/>
        <color rgb="FF000000"/>
        <rFont val="Calibri"/>
        <family val="2"/>
        <charset val="1"/>
      </rPr>
      <t>columns</t>
    </r>
  </si>
  <si>
    <t>ISIN-Code-ESTD</t>
  </si>
  <si>
    <t>Book</t>
  </si>
  <si>
    <t>Buy</t>
  </si>
  <si>
    <t>Sell</t>
  </si>
  <si>
    <t>GrandTotal</t>
  </si>
  <si>
    <t>PCCO</t>
  </si>
  <si>
    <t>Amount in func</t>
  </si>
  <si>
    <t>BMF ID</t>
  </si>
  <si>
    <t>Account</t>
  </si>
  <si>
    <t>Debit</t>
  </si>
  <si>
    <t>Credit</t>
  </si>
  <si>
    <t>KR_KTBT00000</t>
  </si>
  <si>
    <t>KR103501GD32</t>
  </si>
  <si>
    <t>KR_KTBT</t>
  </si>
  <si>
    <t>N/A</t>
  </si>
  <si>
    <t>KR103501GD65</t>
  </si>
  <si>
    <t>A1311000</t>
  </si>
  <si>
    <t>KR103501GD99</t>
  </si>
  <si>
    <t>A1311001</t>
  </si>
  <si>
    <t>KR10350271C8</t>
  </si>
  <si>
    <t>A1311002</t>
  </si>
  <si>
    <t>KR103502G6C4</t>
  </si>
  <si>
    <t>A1311003</t>
  </si>
  <si>
    <t>KR103502G768</t>
  </si>
  <si>
    <t>A1311004</t>
  </si>
  <si>
    <t>KR103502G867</t>
  </si>
  <si>
    <t>A1311005</t>
  </si>
  <si>
    <t>KR103502GA34</t>
  </si>
  <si>
    <t>A1311006</t>
  </si>
  <si>
    <t>KR103502GC32</t>
  </si>
  <si>
    <t>P1375000</t>
  </si>
  <si>
    <t>KR103502GD31</t>
  </si>
  <si>
    <t>A1311008</t>
  </si>
  <si>
    <t>KR103502GD64</t>
  </si>
  <si>
    <t>A1311009</t>
  </si>
  <si>
    <t>Grand Total</t>
  </si>
  <si>
    <r>
      <rPr>
        <sz val="12"/>
        <color rgb="FF000000"/>
        <rFont val="Noto Sans CJK SC"/>
        <family val="2"/>
        <charset val="1"/>
      </rPr>
      <t>主要做嘅</t>
    </r>
    <r>
      <rPr>
        <sz val="12"/>
        <color rgb="FF000000"/>
        <rFont val="Calibri"/>
        <family val="2"/>
        <charset val="1"/>
      </rPr>
      <t>adj</t>
    </r>
    <r>
      <rPr>
        <sz val="12"/>
        <color rgb="FF000000"/>
        <rFont val="Noto Sans CJK SC"/>
        <family val="2"/>
        <charset val="1"/>
      </rPr>
      <t>係呢</t>
    </r>
    <r>
      <rPr>
        <sz val="12"/>
        <color rgb="FF000000"/>
        <rFont val="Calibri"/>
        <family val="2"/>
        <charset val="1"/>
      </rPr>
      <t>3</t>
    </r>
    <r>
      <rPr>
        <sz val="12"/>
        <color rgb="FF000000"/>
        <rFont val="Noto Sans CJK SC"/>
        <family val="2"/>
        <charset val="1"/>
      </rPr>
      <t>個</t>
    </r>
    <r>
      <rPr>
        <sz val="12"/>
        <color rgb="FF000000"/>
        <rFont val="Calibri"/>
        <family val="2"/>
        <charset val="1"/>
      </rPr>
      <t>columns</t>
    </r>
  </si>
  <si>
    <t>my calc</t>
  </si>
  <si>
    <t>grand total + amount in func</t>
  </si>
  <si>
    <t>Situation 1</t>
  </si>
  <si>
    <t>A1311</t>
  </si>
  <si>
    <t>Special Case: Situation 2</t>
  </si>
  <si>
    <t>P1375</t>
  </si>
  <si>
    <t>Situation 2</t>
  </si>
  <si>
    <t>Situation 3</t>
  </si>
  <si>
    <t>special case: situation 2</t>
  </si>
  <si>
    <t>special case: situation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</si>
</sst>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_);\(&quot;$&quot;#,##0.00\)"/>
  </numFmts>
  <fonts count="4">
    <font>
      <sz val="12"/>
      <color rgb="FF000000"/>
      <name val="Calibri"/>
      <family val="2"/>
      <charset val="1"/>
    </font>
    <font>
      <sz val="12"/>
      <color rgb="FF000000"/>
      <name val="Noto Sans CJK SC"/>
      <family val="2"/>
      <charset val="1"/>
    </font>
    <font>
      <b/>
      <sz val="12"/>
      <color rgb="FFFFFFFF"/>
      <name val="Calibri"/>
      <family val="2"/>
      <charset val="1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4472C4"/>
        <bgColor rgb="FF666699"/>
      </patternFill>
    </fill>
    <fill>
      <patternFill patternType="solid">
        <fgColor rgb="FFFFFF00"/>
        <b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 applyProtection="1"/>
    <xf numFmtId="4" fontId="0" fillId="0" borderId="0" xfId="0" applyNumberFormat="1" applyAlignment="1" applyProtection="1"/>
    <xf numFmtId="0" fontId="0" fillId="0" borderId="0" xfId="0" applyFont="1" applyAlignment="1" applyProtection="1"/>
    <xf numFmtId="4" fontId="0" fillId="0" borderId="0" xfId="0" applyNumberFormat="1" applyFont="1" applyAlignment="1" applyProtection="1"/>
    <xf numFmtId="0" fontId="2" fillId="2" borderId="0" xfId="0" applyFont="1" applyFill="1" applyAlignment="1" applyProtection="1"/>
    <xf numFmtId="4" fontId="2" fillId="2" borderId="0" xfId="0" applyNumberFormat="1" applyFont="1" applyFill="1" applyAlignment="1" applyProtection="1"/>
    <xf numFmtId="0" fontId="0" fillId="0" borderId="0" xfId="0" applyBorder="1" applyAlignment="1" applyProtection="1"/>
    <xf numFmtId="4" fontId="0" fillId="0" borderId="0" xfId="0" applyNumberFormat="1" applyBorder="1" applyAlignment="1" applyProtection="1"/>
    <xf numFmtId="0" fontId="0" fillId="0" borderId="0" xfId="0" applyAlignment="1" applyProtection="1">
      <alignment horizontal="center" vertical="center"/>
    </xf>
    <xf numFmtId="0" fontId="0" fillId="0" borderId="0" xfId="0" applyFont="1" applyAlignment="1" applyProtection="1">
      <alignment horizontal="right"/>
    </xf>
    <xf numFmtId="0" fontId="0" fillId="3" borderId="0" xfId="0" applyFont="1" applyFill="1" applyAlignment="1" applyProtection="1"/>
    <xf numFmtId="0" fontId="0" fillId="0" borderId="0" xfId="0" applyBorder="1" applyAlignment="1" applyProtection="1">
      <alignment horizontal="center" vertical="center"/>
    </xf>
    <xf numFmtId="0" fontId="0" fillId="0" borderId="0" xfId="0" applyBorder="1"/>
    <xf numFmtId="0" fontId="1" fillId="0" borderId="0" xfId="0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 vertical="center"/>
    </xf>
    <xf numFmtId="0" fontId="0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/>
    </xf>
    <xf numFmtId="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409575</xdr:colOff>
          <xdr:row>2</xdr:row>
          <xdr:rowOff>9525</xdr:rowOff>
        </xdr:from>
        <xdr:to>
          <xdr:col>1</xdr:col>
          <xdr:colOff>457200</xdr:colOff>
          <xdr:row>4</xdr:row>
          <xdr:rowOff>142875</xdr:rowOff>
        </xdr:to>
        <xdr:sp macro="" textlink="">
          <xdr:nvSpPr>
            <xdr:cNvPr id="1025" name="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2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Button 1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409575</xdr:colOff>
          <xdr:row>1</xdr:row>
          <xdr:rowOff>161925</xdr:rowOff>
        </xdr:from>
        <xdr:to>
          <xdr:col>4</xdr:col>
          <xdr:colOff>1095375</xdr:colOff>
          <xdr:row>3</xdr:row>
          <xdr:rowOff>123825</xdr:rowOff>
        </xdr:to>
        <xdr:sp macro="" textlink="">
          <xdr:nvSpPr>
            <xdr:cNvPr id="1027" name="Butto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1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2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ThisWorkbook.test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1349375</xdr:colOff>
          <xdr:row>0</xdr:row>
          <xdr:rowOff>47625</xdr:rowOff>
        </xdr:from>
        <xdr:to>
          <xdr:col>1</xdr:col>
          <xdr:colOff>1377950</xdr:colOff>
          <xdr:row>3</xdr:row>
          <xdr:rowOff>155575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C7A121CB-57F2-4E2C-A897-DF1033BA03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2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Button 2</a:t>
              </a:r>
            </a:p>
          </xdr:txBody>
        </xdr:sp>
        <xdr:clientData fPrintsWithSheet="0"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C6:G18" totalsRowShown="0">
  <autoFilter ref="C6:G18" xr:uid="{00000000-0009-0000-0100-000001000000}"/>
  <tableColumns count="5">
    <tableColumn id="1" xr3:uid="{00000000-0010-0000-0000-000001000000}" name="ISIN-Code-ESTD"/>
    <tableColumn id="2" xr3:uid="{00000000-0010-0000-0000-000002000000}" name="Book"/>
    <tableColumn id="3" xr3:uid="{00000000-0010-0000-0000-000003000000}" name="Buy"/>
    <tableColumn id="4" xr3:uid="{00000000-0010-0000-0000-000004000000}" name="Sell"/>
    <tableColumn id="5" xr3:uid="{00000000-0010-0000-0000-000005000000}" name="GrandTotal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3" displayName="Table13" ref="C7:G31" totalsRowShown="0">
  <autoFilter ref="C7:G31" xr:uid="{00000000-0009-0000-0100-000002000000}"/>
  <tableColumns count="5">
    <tableColumn id="1" xr3:uid="{00000000-0010-0000-0100-000001000000}" name="ISIN-Code-ESTD"/>
    <tableColumn id="2" xr3:uid="{00000000-0010-0000-0100-000002000000}" name="Book"/>
    <tableColumn id="3" xr3:uid="{00000000-0010-0000-0100-000003000000}" name="Buy"/>
    <tableColumn id="4" xr3:uid="{00000000-0010-0000-0100-000004000000}" name="Sell"/>
    <tableColumn id="5" xr3:uid="{00000000-0010-0000-0100-000005000000}" name="GrandTotal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D1AC209-C806-46CC-99B1-2F8FC83308E8}" name="Table14" displayName="Table14" ref="C6:G18" totalsRowShown="0">
  <autoFilter ref="C6:G18" xr:uid="{00000000-0009-0000-0100-000001000000}"/>
  <tableColumns count="5">
    <tableColumn id="1" xr3:uid="{E22CAFDD-A46C-4CDD-A45A-FBA42BF770EA}" name="ISIN-Code-ESTD"/>
    <tableColumn id="2" xr3:uid="{BFC51101-3CFE-48F5-AA09-548C3E48D945}" name="Book"/>
    <tableColumn id="3" xr3:uid="{C7B12B9E-DB71-4937-8440-4B09A412BE11}" name="Buy"/>
    <tableColumn id="4" xr3:uid="{6D675CA3-9B51-4B2A-BCDD-90CE92098CAF}" name="Sell"/>
    <tableColumn id="5" xr3:uid="{DE21C3F1-A36D-454A-927A-79745EF97F4F}" name="GrandTotal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2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4:O33"/>
  <sheetViews>
    <sheetView zoomScale="75" zoomScaleNormal="75" workbookViewId="0">
      <selection activeCell="I8" sqref="I8"/>
    </sheetView>
  </sheetViews>
  <sheetFormatPr defaultColWidth="10.625" defaultRowHeight="15.75"/>
  <cols>
    <col min="1" max="2" width="18.125" style="1" customWidth="1"/>
    <col min="3" max="3" width="16.625" style="1" customWidth="1"/>
    <col min="4" max="4" width="8.5" style="2" customWidth="1"/>
    <col min="5" max="5" width="18" style="2" customWidth="1"/>
    <col min="6" max="6" width="17.375" style="2" customWidth="1"/>
    <col min="7" max="7" width="15.875" style="1" customWidth="1"/>
    <col min="10" max="10" width="17" style="2" customWidth="1"/>
  </cols>
  <sheetData>
    <row r="4" spans="2:15">
      <c r="I4" s="14" t="s">
        <v>0</v>
      </c>
      <c r="J4" s="14"/>
      <c r="K4" s="14"/>
    </row>
    <row r="6" spans="2:15">
      <c r="C6" s="3" t="s">
        <v>1</v>
      </c>
      <c r="D6" s="4" t="s">
        <v>2</v>
      </c>
      <c r="E6" s="4" t="s">
        <v>3</v>
      </c>
      <c r="F6" s="4" t="s">
        <v>4</v>
      </c>
      <c r="G6" s="4" t="s">
        <v>5</v>
      </c>
      <c r="H6" s="5"/>
      <c r="I6" s="5" t="s">
        <v>6</v>
      </c>
      <c r="J6" s="6" t="s">
        <v>7</v>
      </c>
      <c r="K6" s="5" t="s">
        <v>8</v>
      </c>
      <c r="L6" s="5"/>
      <c r="M6" s="5" t="s">
        <v>9</v>
      </c>
      <c r="N6" s="5" t="s">
        <v>10</v>
      </c>
      <c r="O6" s="5" t="s">
        <v>11</v>
      </c>
    </row>
    <row r="7" spans="2:15">
      <c r="B7" s="1" t="s">
        <v>12</v>
      </c>
      <c r="C7" s="1" t="s">
        <v>13</v>
      </c>
      <c r="D7" s="2" t="s">
        <v>14</v>
      </c>
      <c r="E7" s="2">
        <v>-1987700000</v>
      </c>
      <c r="F7" s="2">
        <v>1988300000</v>
      </c>
      <c r="G7" s="2">
        <f>SUM(Table1[[#This Row],[Buy]],Table1[[#This Row],[Sell]])</f>
        <v>600000</v>
      </c>
      <c r="I7" s="1" t="s">
        <v>15</v>
      </c>
      <c r="J7" s="2" t="s">
        <v>15</v>
      </c>
      <c r="K7" s="1" t="s">
        <v>15</v>
      </c>
    </row>
    <row r="8" spans="2:15">
      <c r="B8" s="1" t="str">
        <f t="shared" ref="B8:B17" si="0">C8&amp;RIGHT(D8,4)</f>
        <v>KR103501GD65KTBT</v>
      </c>
      <c r="C8" s="1" t="s">
        <v>16</v>
      </c>
      <c r="D8" s="2" t="s">
        <v>14</v>
      </c>
      <c r="E8" s="2">
        <v>-989850000</v>
      </c>
      <c r="F8" s="2">
        <v>989400000</v>
      </c>
      <c r="G8" s="2">
        <f>SUM(Table1[[#This Row],[Buy]],Table1[[#This Row],[Sell]])</f>
        <v>-450000</v>
      </c>
      <c r="I8" s="1" t="s">
        <v>17</v>
      </c>
      <c r="J8" s="2">
        <v>63301743035</v>
      </c>
      <c r="K8" s="1">
        <v>44442126</v>
      </c>
    </row>
    <row r="9" spans="2:15">
      <c r="B9" s="1" t="str">
        <f t="shared" si="0"/>
        <v>KR103501GD99KTBT</v>
      </c>
      <c r="C9" s="1" t="s">
        <v>18</v>
      </c>
      <c r="D9" s="2" t="s">
        <v>14</v>
      </c>
      <c r="F9" s="2">
        <v>42758184</v>
      </c>
      <c r="G9" s="2">
        <f>SUM(Table1[[#This Row],[Buy]],Table1[[#This Row],[Sell]])</f>
        <v>42758184</v>
      </c>
      <c r="I9" s="1" t="s">
        <v>19</v>
      </c>
      <c r="J9" s="2">
        <v>42549080538</v>
      </c>
      <c r="K9" s="1" t="s">
        <v>15</v>
      </c>
    </row>
    <row r="10" spans="2:15">
      <c r="B10" s="1" t="str">
        <f t="shared" si="0"/>
        <v>KR10350271C8KTBT</v>
      </c>
      <c r="C10" s="1" t="s">
        <v>20</v>
      </c>
      <c r="D10" s="2" t="s">
        <v>14</v>
      </c>
      <c r="E10" s="2">
        <v>-2043800000</v>
      </c>
      <c r="G10" s="2">
        <f>SUM(Table1[[#This Row],[Buy]],Table1[[#This Row],[Sell]])</f>
        <v>-2043800000</v>
      </c>
      <c r="I10" s="1" t="s">
        <v>21</v>
      </c>
      <c r="J10" s="2">
        <v>2480779330</v>
      </c>
      <c r="K10" s="1">
        <v>44412025</v>
      </c>
    </row>
    <row r="11" spans="2:15">
      <c r="B11" s="1" t="str">
        <f t="shared" si="0"/>
        <v>KR103502G6C4KTBT</v>
      </c>
      <c r="C11" s="1" t="s">
        <v>22</v>
      </c>
      <c r="D11" s="2" t="s">
        <v>14</v>
      </c>
      <c r="F11" s="2">
        <v>2797500000</v>
      </c>
      <c r="G11" s="2">
        <f>SUM(Table1[[#This Row],[Buy]],Table1[[#This Row],[Sell]])</f>
        <v>2797500000</v>
      </c>
      <c r="I11" s="1" t="s">
        <v>23</v>
      </c>
      <c r="J11" s="2">
        <v>5156973842</v>
      </c>
      <c r="K11" s="3" t="s">
        <v>15</v>
      </c>
    </row>
    <row r="12" spans="2:15">
      <c r="B12" s="1" t="str">
        <f t="shared" si="0"/>
        <v>KR103502G768KTBT</v>
      </c>
      <c r="C12" s="1" t="s">
        <v>24</v>
      </c>
      <c r="D12" s="2" t="s">
        <v>14</v>
      </c>
      <c r="E12" s="2">
        <v>-1419000000</v>
      </c>
      <c r="G12" s="2">
        <f>SUM(Table1[[#This Row],[Buy]],Table1[[#This Row],[Sell]])</f>
        <v>-1419000000</v>
      </c>
      <c r="I12" s="1" t="s">
        <v>25</v>
      </c>
      <c r="J12" s="2">
        <v>1495800150</v>
      </c>
      <c r="K12" s="1">
        <v>44321396</v>
      </c>
    </row>
    <row r="13" spans="2:15">
      <c r="B13" s="1" t="str">
        <f t="shared" si="0"/>
        <v>KR103502G867KTBT</v>
      </c>
      <c r="C13" s="1" t="s">
        <v>26</v>
      </c>
      <c r="D13" s="2" t="s">
        <v>14</v>
      </c>
      <c r="F13" s="2">
        <v>351789225</v>
      </c>
      <c r="G13" s="2">
        <f>SUM(Table1[[#This Row],[Buy]],Table1[[#This Row],[Sell]])</f>
        <v>351789225</v>
      </c>
      <c r="I13" s="1" t="s">
        <v>27</v>
      </c>
      <c r="J13" s="2">
        <v>5091133908</v>
      </c>
      <c r="K13" s="3" t="s">
        <v>15</v>
      </c>
    </row>
    <row r="14" spans="2:15">
      <c r="B14" s="1" t="str">
        <f t="shared" si="0"/>
        <v>KR103502GA34KTBT</v>
      </c>
      <c r="C14" s="1" t="s">
        <v>28</v>
      </c>
      <c r="D14" s="2" t="s">
        <v>14</v>
      </c>
      <c r="F14" s="2">
        <v>3953730000</v>
      </c>
      <c r="G14" s="2">
        <f>SUM(Table1[[#This Row],[Buy]],Table1[[#This Row],[Sell]])</f>
        <v>3953730000</v>
      </c>
      <c r="I14" s="1" t="s">
        <v>29</v>
      </c>
      <c r="J14" s="2">
        <v>3329227440</v>
      </c>
      <c r="K14" s="3" t="s">
        <v>15</v>
      </c>
    </row>
    <row r="15" spans="2:15">
      <c r="B15" s="1" t="str">
        <f t="shared" si="0"/>
        <v>KR103502GC32KTBT</v>
      </c>
      <c r="C15" s="1" t="s">
        <v>30</v>
      </c>
      <c r="D15" s="2" t="s">
        <v>14</v>
      </c>
      <c r="E15" s="2">
        <v>-3918497400</v>
      </c>
      <c r="G15" s="2">
        <f>SUM(Table1[[#This Row],[Buy]],Table1[[#This Row],[Sell]])</f>
        <v>-3918497400</v>
      </c>
      <c r="I15" s="1" t="s">
        <v>31</v>
      </c>
      <c r="J15" s="2">
        <v>-13864315868</v>
      </c>
      <c r="K15" s="3" t="s">
        <v>15</v>
      </c>
    </row>
    <row r="16" spans="2:15">
      <c r="B16" s="1" t="str">
        <f t="shared" si="0"/>
        <v>KR103502GD31KTBT</v>
      </c>
      <c r="C16" s="1" t="s">
        <v>32</v>
      </c>
      <c r="D16" s="2" t="s">
        <v>14</v>
      </c>
      <c r="E16" s="2">
        <v>-26209300000</v>
      </c>
      <c r="F16" s="2">
        <v>30782905000</v>
      </c>
      <c r="G16" s="2">
        <f>SUM(Table1[[#This Row],[Buy]],Table1[[#This Row],[Sell]])</f>
        <v>4573605000</v>
      </c>
      <c r="I16" s="1" t="s">
        <v>33</v>
      </c>
      <c r="J16" s="2">
        <v>-4677605000</v>
      </c>
      <c r="K16" s="1">
        <v>44310962</v>
      </c>
    </row>
    <row r="17" spans="2:11">
      <c r="B17" s="1" t="str">
        <f t="shared" si="0"/>
        <v>KR103502GD64KTBT</v>
      </c>
      <c r="C17" s="1" t="s">
        <v>34</v>
      </c>
      <c r="D17" s="2" t="s">
        <v>14</v>
      </c>
      <c r="E17" s="2">
        <v>-255608600000</v>
      </c>
      <c r="F17" s="2">
        <v>250793115000</v>
      </c>
      <c r="G17" s="2">
        <f>SUM(Table1[[#This Row],[Buy]],Table1[[#This Row],[Sell]])</f>
        <v>-4815485000</v>
      </c>
      <c r="I17" s="1" t="s">
        <v>35</v>
      </c>
      <c r="J17" s="2">
        <v>-4243344128</v>
      </c>
      <c r="K17" s="1">
        <v>44301797</v>
      </c>
    </row>
    <row r="18" spans="2:11">
      <c r="C18" s="1" t="s">
        <v>36</v>
      </c>
      <c r="E18" s="2">
        <f>SUM(E7:E17)</f>
        <v>-292176747400</v>
      </c>
      <c r="F18" s="2">
        <f>SUM(F7:F17)</f>
        <v>291699497409</v>
      </c>
      <c r="G18" s="2">
        <f>SUM(G7:G17)</f>
        <v>-477249991</v>
      </c>
    </row>
    <row r="33" spans="4:10" s="7" customFormat="1">
      <c r="D33" s="2"/>
      <c r="E33" s="2"/>
      <c r="F33" s="2"/>
      <c r="J33" s="8"/>
    </row>
  </sheetData>
  <mergeCells count="1">
    <mergeCell ref="I4:K4"/>
  </mergeCells>
  <pageMargins left="0.7" right="0.7" top="0.75" bottom="0.75" header="0.511811023622047" footer="0.511811023622047"/>
  <pageSetup paperSize="9" orientation="portrait" horizontalDpi="300" verticalDpi="30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T52"/>
  <sheetViews>
    <sheetView zoomScale="75" zoomScaleNormal="75" workbookViewId="0">
      <selection activeCell="J9" sqref="J9"/>
    </sheetView>
  </sheetViews>
  <sheetFormatPr defaultColWidth="10.625" defaultRowHeight="15.75"/>
  <cols>
    <col min="1" max="1" width="21" style="9" customWidth="1"/>
    <col min="2" max="2" width="18.125" style="1" customWidth="1"/>
    <col min="3" max="3" width="16.625" style="1" customWidth="1"/>
    <col min="4" max="4" width="8.5" style="2" customWidth="1"/>
    <col min="5" max="5" width="18" style="2" customWidth="1"/>
    <col min="6" max="6" width="17.375" style="2" customWidth="1"/>
    <col min="7" max="7" width="15.875" style="1" customWidth="1"/>
    <col min="10" max="10" width="17" style="2" customWidth="1"/>
    <col min="14" max="15" width="17" style="1" customWidth="1"/>
    <col min="19" max="19" width="24.875" style="1" customWidth="1"/>
  </cols>
  <sheetData>
    <row r="1" spans="1:20">
      <c r="F1" s="2">
        <v>1</v>
      </c>
    </row>
    <row r="2" spans="1:20">
      <c r="F2" s="2">
        <v>2</v>
      </c>
    </row>
    <row r="3" spans="1:20">
      <c r="F3" s="2">
        <v>3</v>
      </c>
    </row>
    <row r="5" spans="1:20">
      <c r="C5" s="17"/>
      <c r="D5" s="17"/>
      <c r="E5" s="17"/>
      <c r="F5" s="17"/>
      <c r="G5" s="17"/>
      <c r="I5" s="14" t="s">
        <v>0</v>
      </c>
      <c r="J5" s="14"/>
      <c r="K5" s="14"/>
      <c r="M5" s="14" t="s">
        <v>37</v>
      </c>
      <c r="N5" s="14"/>
      <c r="O5" s="14"/>
    </row>
    <row r="6" spans="1:20">
      <c r="S6" s="1" t="s">
        <v>38</v>
      </c>
    </row>
    <row r="7" spans="1:20">
      <c r="C7" s="3" t="s">
        <v>1</v>
      </c>
      <c r="D7" s="4" t="s">
        <v>2</v>
      </c>
      <c r="E7" s="4" t="s">
        <v>3</v>
      </c>
      <c r="F7" s="4" t="s">
        <v>4</v>
      </c>
      <c r="G7" s="4" t="s">
        <v>5</v>
      </c>
      <c r="H7" s="5"/>
      <c r="I7" s="5" t="s">
        <v>6</v>
      </c>
      <c r="J7" s="6" t="s">
        <v>7</v>
      </c>
      <c r="K7" s="5" t="s">
        <v>8</v>
      </c>
      <c r="L7" s="5"/>
      <c r="M7" s="5" t="s">
        <v>9</v>
      </c>
      <c r="N7" s="5" t="s">
        <v>10</v>
      </c>
      <c r="O7" s="5" t="s">
        <v>11</v>
      </c>
      <c r="S7" s="1" t="s">
        <v>39</v>
      </c>
    </row>
    <row r="8" spans="1:20">
      <c r="B8" s="1" t="s">
        <v>12</v>
      </c>
      <c r="C8" s="1" t="s">
        <v>13</v>
      </c>
      <c r="D8" s="2" t="s">
        <v>14</v>
      </c>
      <c r="E8" s="2">
        <v>-1987700000</v>
      </c>
      <c r="F8" s="2">
        <v>1988300000</v>
      </c>
      <c r="G8" s="2">
        <f>SUM(Table13[[#This Row],[Buy]],Table13[[#This Row],[Sell]])</f>
        <v>600000</v>
      </c>
      <c r="I8" s="1" t="s">
        <v>15</v>
      </c>
      <c r="J8" s="2" t="s">
        <v>15</v>
      </c>
      <c r="K8" s="1" t="s">
        <v>15</v>
      </c>
      <c r="N8" s="2"/>
    </row>
    <row r="9" spans="1:20">
      <c r="A9" s="15" t="s">
        <v>40</v>
      </c>
      <c r="B9" s="1" t="str">
        <f>C9&amp;RIGHT(D9,4)</f>
        <v>KR103501GD65KTBT</v>
      </c>
      <c r="C9" s="1" t="s">
        <v>16</v>
      </c>
      <c r="D9" s="2" t="s">
        <v>14</v>
      </c>
      <c r="E9" s="2">
        <v>-989850000</v>
      </c>
      <c r="F9" s="2">
        <v>989400000</v>
      </c>
      <c r="G9" s="2">
        <f>SUM(Table13[[#This Row],[Buy]],Table13[[#This Row],[Sell]])</f>
        <v>-450000</v>
      </c>
      <c r="I9" s="1" t="s">
        <v>17</v>
      </c>
      <c r="J9" s="2">
        <v>63301743035</v>
      </c>
      <c r="K9" s="1">
        <v>44442126</v>
      </c>
      <c r="M9" s="10" t="s">
        <v>41</v>
      </c>
      <c r="N9" s="2"/>
      <c r="Q9" s="13"/>
      <c r="S9" s="2">
        <f>G9+J9</f>
        <v>63301293035</v>
      </c>
      <c r="T9" s="1">
        <f>ABS(N9-S9)</f>
        <v>63301293035</v>
      </c>
    </row>
    <row r="10" spans="1:20">
      <c r="A10" s="15"/>
      <c r="G10" s="2"/>
      <c r="M10" s="10">
        <v>1020</v>
      </c>
      <c r="N10" s="2">
        <f>SUM(G9,J9)</f>
        <v>63301293035</v>
      </c>
    </row>
    <row r="11" spans="1:20">
      <c r="A11" s="15"/>
      <c r="G11" s="2"/>
      <c r="M11" s="10">
        <v>8600</v>
      </c>
      <c r="N11" s="2">
        <f>SUM(G9,J9)</f>
        <v>63301293035</v>
      </c>
    </row>
    <row r="12" spans="1:20">
      <c r="A12" s="15"/>
      <c r="G12" s="2"/>
      <c r="M12" s="10">
        <v>8601</v>
      </c>
      <c r="N12" s="2"/>
      <c r="O12" s="2">
        <f>SUM(G9,J9)</f>
        <v>63301293035</v>
      </c>
    </row>
    <row r="13" spans="1:20">
      <c r="A13" s="15"/>
      <c r="B13" s="1" t="str">
        <f>C13&amp;RIGHT(D13,4)</f>
        <v>KR103501GD99KTBT</v>
      </c>
      <c r="C13" s="1" t="s">
        <v>18</v>
      </c>
      <c r="D13" s="2" t="s">
        <v>14</v>
      </c>
      <c r="F13" s="2">
        <v>42758184</v>
      </c>
      <c r="G13" s="2">
        <f>SUM(Table13[[#This Row],[Buy]],Table13[[#This Row],[Sell]])</f>
        <v>42758184</v>
      </c>
      <c r="I13" s="1" t="s">
        <v>17</v>
      </c>
      <c r="J13" s="2">
        <v>42549080538</v>
      </c>
      <c r="K13" s="1" t="s">
        <v>15</v>
      </c>
      <c r="M13" s="10" t="s">
        <v>41</v>
      </c>
      <c r="N13" s="2">
        <f>SUM(Table13[[#This Row],[GrandTotal]],J13)</f>
        <v>42591838722</v>
      </c>
    </row>
    <row r="14" spans="1:20">
      <c r="A14" s="15"/>
      <c r="G14" s="2"/>
      <c r="M14" s="10">
        <v>1020</v>
      </c>
      <c r="N14" s="2">
        <f>SUM(G13,J13)</f>
        <v>42591838722</v>
      </c>
    </row>
    <row r="15" spans="1:20">
      <c r="A15" s="15"/>
      <c r="G15" s="2"/>
      <c r="M15" s="10">
        <v>8600</v>
      </c>
      <c r="N15" s="2">
        <f>SUM(G13,J13)</f>
        <v>42591838722</v>
      </c>
    </row>
    <row r="16" spans="1:20">
      <c r="A16" s="15"/>
      <c r="G16" s="2"/>
      <c r="M16" s="10">
        <v>8601</v>
      </c>
      <c r="O16" s="2">
        <f>SUM(G13,J13)</f>
        <v>42591838722</v>
      </c>
    </row>
    <row r="17" spans="1:20">
      <c r="B17" s="1" t="str">
        <f t="shared" ref="B17:B22" si="0">C17&amp;RIGHT(D17,4)</f>
        <v>KR10350271C8KTBT</v>
      </c>
      <c r="C17" s="1" t="s">
        <v>20</v>
      </c>
      <c r="D17" s="2" t="s">
        <v>14</v>
      </c>
      <c r="E17" s="2">
        <v>-2043800000</v>
      </c>
      <c r="G17" s="2">
        <f>SUM(Table13[[#This Row],[Buy]],Table13[[#This Row],[Sell]])</f>
        <v>-2043800000</v>
      </c>
      <c r="I17" s="1" t="s">
        <v>17</v>
      </c>
      <c r="J17" s="2">
        <v>2480779330</v>
      </c>
      <c r="K17" s="1">
        <v>44412025</v>
      </c>
    </row>
    <row r="18" spans="1:20">
      <c r="B18" s="1" t="str">
        <f t="shared" si="0"/>
        <v>KR103502G6C4KTBT</v>
      </c>
      <c r="C18" s="1" t="s">
        <v>22</v>
      </c>
      <c r="D18" s="2" t="s">
        <v>14</v>
      </c>
      <c r="F18" s="2">
        <v>2797500000</v>
      </c>
      <c r="G18" s="2">
        <f>SUM(Table13[[#This Row],[Buy]],Table13[[#This Row],[Sell]])</f>
        <v>2797500000</v>
      </c>
      <c r="I18" s="1" t="s">
        <v>17</v>
      </c>
      <c r="J18" s="2">
        <v>5156973842</v>
      </c>
      <c r="K18" s="3" t="s">
        <v>15</v>
      </c>
    </row>
    <row r="19" spans="1:20">
      <c r="B19" s="1" t="str">
        <f t="shared" si="0"/>
        <v>KR103502G768KTBT</v>
      </c>
      <c r="C19" s="1" t="s">
        <v>24</v>
      </c>
      <c r="D19" s="2" t="s">
        <v>14</v>
      </c>
      <c r="E19" s="2">
        <v>-1419000000</v>
      </c>
      <c r="G19" s="2">
        <f>SUM(Table13[[#This Row],[Buy]],Table13[[#This Row],[Sell]])</f>
        <v>-1419000000</v>
      </c>
      <c r="I19" s="1" t="s">
        <v>17</v>
      </c>
      <c r="J19" s="2">
        <v>1495800150</v>
      </c>
      <c r="K19" s="1">
        <v>44321396</v>
      </c>
    </row>
    <row r="20" spans="1:20">
      <c r="B20" s="1" t="str">
        <f t="shared" si="0"/>
        <v>KR103502G867KTBT</v>
      </c>
      <c r="C20" s="1" t="s">
        <v>26</v>
      </c>
      <c r="D20" s="2" t="s">
        <v>14</v>
      </c>
      <c r="F20" s="2">
        <v>351789225</v>
      </c>
      <c r="G20" s="2">
        <f>SUM(Table13[[#This Row],[Buy]],Table13[[#This Row],[Sell]])</f>
        <v>351789225</v>
      </c>
      <c r="I20" s="1" t="s">
        <v>17</v>
      </c>
      <c r="J20" s="2">
        <v>5091133908</v>
      </c>
      <c r="K20" s="3" t="s">
        <v>15</v>
      </c>
    </row>
    <row r="21" spans="1:20">
      <c r="B21" s="1" t="str">
        <f t="shared" si="0"/>
        <v>KR103502GA34KTBT</v>
      </c>
      <c r="C21" s="1" t="s">
        <v>28</v>
      </c>
      <c r="D21" s="2" t="s">
        <v>14</v>
      </c>
      <c r="F21" s="2">
        <v>3953730000</v>
      </c>
      <c r="G21" s="2">
        <f>SUM(Table13[[#This Row],[Buy]],Table13[[#This Row],[Sell]])</f>
        <v>3953730000</v>
      </c>
      <c r="I21" s="1" t="s">
        <v>17</v>
      </c>
      <c r="J21" s="2">
        <v>3329227440</v>
      </c>
      <c r="K21" s="3" t="s">
        <v>15</v>
      </c>
    </row>
    <row r="22" spans="1:20" ht="15.75" customHeight="1">
      <c r="A22" s="16" t="s">
        <v>42</v>
      </c>
      <c r="B22" s="1" t="str">
        <f t="shared" si="0"/>
        <v>KR103502GC32KTBT</v>
      </c>
      <c r="C22" s="1" t="s">
        <v>30</v>
      </c>
      <c r="D22" s="2" t="s">
        <v>14</v>
      </c>
      <c r="E22" s="2">
        <v>-3918497400</v>
      </c>
      <c r="G22" s="2">
        <f>SUM(Table13[[#This Row],[Buy]],Table13[[#This Row],[Sell]])</f>
        <v>-3918497400</v>
      </c>
      <c r="I22" s="11" t="s">
        <v>31</v>
      </c>
      <c r="J22" s="2">
        <v>-13864315868</v>
      </c>
      <c r="K22" s="3" t="s">
        <v>15</v>
      </c>
      <c r="M22" s="10" t="s">
        <v>43</v>
      </c>
      <c r="N22" s="2"/>
      <c r="O22" s="2">
        <f>ABS(SUM(Table13[[#This Row],[GrandTotal]],J22))</f>
        <v>17782813268</v>
      </c>
      <c r="S22" s="1">
        <f>G22+J22</f>
        <v>-17782813268</v>
      </c>
    </row>
    <row r="23" spans="1:20">
      <c r="A23" s="16"/>
      <c r="G23" s="2"/>
      <c r="K23" s="3"/>
      <c r="M23" s="10">
        <v>2020</v>
      </c>
      <c r="N23" s="2"/>
      <c r="O23" s="2">
        <f>ABS(SUM(G22,J22))</f>
        <v>17782813268</v>
      </c>
    </row>
    <row r="24" spans="1:20">
      <c r="A24" s="16"/>
      <c r="G24" s="2"/>
      <c r="K24" s="3"/>
      <c r="M24" s="10">
        <v>8700</v>
      </c>
      <c r="N24" s="2"/>
      <c r="O24" s="2">
        <f>ABS(SUM(G22,J22))</f>
        <v>17782813268</v>
      </c>
    </row>
    <row r="25" spans="1:20">
      <c r="A25" s="16"/>
      <c r="G25" s="2"/>
      <c r="K25" s="3"/>
      <c r="M25" s="10">
        <v>8701</v>
      </c>
      <c r="N25" s="1">
        <f>ABS(SUM(G22,J22))</f>
        <v>17782813268</v>
      </c>
      <c r="O25" s="2"/>
    </row>
    <row r="26" spans="1:20">
      <c r="A26" s="15" t="s">
        <v>44</v>
      </c>
      <c r="B26" s="1" t="str">
        <f>C26&amp;RIGHT(D26,4)</f>
        <v>KR103502GD31KTBT</v>
      </c>
      <c r="C26" s="1" t="s">
        <v>32</v>
      </c>
      <c r="D26" s="2" t="s">
        <v>14</v>
      </c>
      <c r="E26" s="2">
        <v>-26209300000</v>
      </c>
      <c r="F26" s="2">
        <v>30782905000</v>
      </c>
      <c r="G26" s="2">
        <f>SUM(Table13[[#This Row],[Buy]],Table13[[#This Row],[Sell]])</f>
        <v>4573605000</v>
      </c>
      <c r="I26" s="1" t="s">
        <v>17</v>
      </c>
      <c r="J26" s="2">
        <v>-4677605000</v>
      </c>
      <c r="K26" s="1">
        <v>44310962</v>
      </c>
      <c r="M26" s="1" t="s">
        <v>41</v>
      </c>
      <c r="O26" s="1">
        <f>ABS(SUM(Table13[[#This Row],[GrandTotal]],J26))</f>
        <v>104000000</v>
      </c>
      <c r="S26" s="1">
        <f>G26+J26</f>
        <v>-104000000</v>
      </c>
      <c r="T26" s="1">
        <f>ABS(S26)-O26</f>
        <v>0</v>
      </c>
    </row>
    <row r="27" spans="1:20">
      <c r="A27" s="15"/>
      <c r="G27" s="2">
        <f>SUM(Table13[[#This Row],[Buy]],Table13[[#This Row],[Sell]])</f>
        <v>0</v>
      </c>
      <c r="M27" s="10">
        <v>1020</v>
      </c>
      <c r="O27" s="1">
        <f>ABS(SUM(G26,J26))</f>
        <v>104000000</v>
      </c>
    </row>
    <row r="28" spans="1:20">
      <c r="A28" s="15"/>
      <c r="G28" s="2">
        <f>SUM(Table13[[#This Row],[Buy]],Table13[[#This Row],[Sell]])</f>
        <v>0</v>
      </c>
      <c r="M28" s="10">
        <v>8700</v>
      </c>
      <c r="O28" s="1">
        <f>ABS(SUM(G26,J26))</f>
        <v>104000000</v>
      </c>
    </row>
    <row r="29" spans="1:20">
      <c r="A29" s="15"/>
      <c r="G29" s="2">
        <f>SUM(Table13[[#This Row],[Buy]],Table13[[#This Row],[Sell]])</f>
        <v>0</v>
      </c>
      <c r="M29" s="10">
        <v>8701</v>
      </c>
      <c r="N29" s="1">
        <f>ABS(SUM(G26,J26))</f>
        <v>104000000</v>
      </c>
    </row>
    <row r="30" spans="1:20">
      <c r="B30" s="1" t="str">
        <f>C30&amp;RIGHT(D30,4)</f>
        <v>KR103502GD64KTBT</v>
      </c>
      <c r="C30" s="1" t="s">
        <v>34</v>
      </c>
      <c r="D30" s="2" t="s">
        <v>14</v>
      </c>
      <c r="E30" s="2">
        <v>-255608600000</v>
      </c>
      <c r="F30" s="2">
        <v>250793115000</v>
      </c>
      <c r="G30" s="2">
        <f>SUM(Table13[[#This Row],[Buy]],Table13[[#This Row],[Sell]])</f>
        <v>-4815485000</v>
      </c>
      <c r="I30" s="1" t="s">
        <v>17</v>
      </c>
      <c r="J30" s="2">
        <v>-4243344128</v>
      </c>
      <c r="K30" s="1">
        <v>44301797</v>
      </c>
    </row>
    <row r="31" spans="1:20">
      <c r="C31" s="1" t="s">
        <v>36</v>
      </c>
      <c r="E31" s="2">
        <f>SUM(E8:E30)</f>
        <v>-292176747400</v>
      </c>
      <c r="F31" s="2">
        <f>SUM(F8:F30)</f>
        <v>291699497409</v>
      </c>
      <c r="G31" s="2">
        <f>SUM(G8:G30)</f>
        <v>-477249991</v>
      </c>
    </row>
    <row r="32" spans="1:20">
      <c r="G32" s="2"/>
    </row>
    <row r="33" spans="1:20">
      <c r="G33" s="2"/>
    </row>
    <row r="34" spans="1:20">
      <c r="G34" s="2"/>
    </row>
    <row r="35" spans="1:20">
      <c r="G35" s="2"/>
    </row>
    <row r="36" spans="1:20">
      <c r="G36" s="2"/>
    </row>
    <row r="37" spans="1:20">
      <c r="G37" s="2"/>
    </row>
    <row r="38" spans="1:20">
      <c r="A38" s="15" t="s">
        <v>45</v>
      </c>
      <c r="D38" s="1"/>
      <c r="E38" s="1"/>
      <c r="F38" s="1"/>
      <c r="G38" s="2">
        <v>10</v>
      </c>
      <c r="H38" s="1"/>
      <c r="I38" s="3" t="s">
        <v>17</v>
      </c>
      <c r="J38" s="2">
        <v>-10</v>
      </c>
      <c r="K38" s="1"/>
      <c r="L38" s="1"/>
      <c r="M38" s="1"/>
      <c r="P38" s="1"/>
      <c r="Q38" s="1"/>
      <c r="R38" s="1"/>
      <c r="S38" s="3">
        <f>G38+J38</f>
        <v>0</v>
      </c>
      <c r="T38" s="1"/>
    </row>
    <row r="39" spans="1:20">
      <c r="A39" s="15"/>
      <c r="B39" s="3"/>
      <c r="C39" s="3"/>
      <c r="G39" s="2">
        <v>-10</v>
      </c>
      <c r="H39" s="3"/>
      <c r="I39" s="3" t="s">
        <v>17</v>
      </c>
      <c r="J39" s="2">
        <v>10</v>
      </c>
      <c r="K39" s="3"/>
      <c r="L39" s="3"/>
      <c r="M39" s="3"/>
      <c r="N39" s="3"/>
      <c r="O39" s="3"/>
      <c r="P39" s="3"/>
      <c r="Q39" s="3"/>
      <c r="R39" s="3"/>
      <c r="S39" s="3"/>
      <c r="T39" s="3"/>
    </row>
    <row r="41" spans="1:20">
      <c r="A41" s="15" t="s">
        <v>46</v>
      </c>
      <c r="G41" s="2">
        <v>10</v>
      </c>
      <c r="I41" s="11" t="s">
        <v>31</v>
      </c>
      <c r="J41" s="2">
        <v>-20</v>
      </c>
      <c r="M41" s="10" t="s">
        <v>43</v>
      </c>
      <c r="O41" s="2">
        <f>ABS(G41+J41)</f>
        <v>10</v>
      </c>
      <c r="S41" s="1">
        <f>G41+J41</f>
        <v>-10</v>
      </c>
    </row>
    <row r="42" spans="1:20">
      <c r="A42" s="15"/>
      <c r="G42" s="2"/>
      <c r="I42" s="11"/>
      <c r="M42" s="10">
        <v>2020</v>
      </c>
      <c r="O42" s="2">
        <v>10</v>
      </c>
    </row>
    <row r="43" spans="1:20">
      <c r="A43" s="15"/>
      <c r="M43" s="10">
        <v>8700</v>
      </c>
      <c r="O43" s="2">
        <v>10</v>
      </c>
    </row>
    <row r="44" spans="1:20">
      <c r="A44" s="15"/>
      <c r="M44" s="10">
        <v>8701</v>
      </c>
      <c r="O44" s="2">
        <v>10</v>
      </c>
    </row>
    <row r="46" spans="1:20">
      <c r="A46" s="9" t="s">
        <v>47</v>
      </c>
      <c r="G46" s="2">
        <v>10</v>
      </c>
      <c r="I46" s="11" t="s">
        <v>31</v>
      </c>
      <c r="J46" s="2">
        <v>-10</v>
      </c>
    </row>
    <row r="47" spans="1:20">
      <c r="A47" s="9" t="s">
        <v>47</v>
      </c>
      <c r="G47" s="2">
        <v>-10</v>
      </c>
      <c r="I47" s="11" t="s">
        <v>31</v>
      </c>
      <c r="J47" s="2">
        <v>10</v>
      </c>
    </row>
    <row r="52" spans="1:10" s="7" customFormat="1">
      <c r="A52" s="12"/>
      <c r="D52" s="2"/>
      <c r="E52" s="2"/>
      <c r="F52" s="2"/>
      <c r="J52" s="8"/>
    </row>
  </sheetData>
  <mergeCells count="8">
    <mergeCell ref="A41:A44"/>
    <mergeCell ref="C5:G5"/>
    <mergeCell ref="I5:K5"/>
    <mergeCell ref="M5:O5"/>
    <mergeCell ref="A9:A16"/>
    <mergeCell ref="A22:A25"/>
    <mergeCell ref="A26:A29"/>
    <mergeCell ref="A38:A39"/>
  </mergeCells>
  <pageMargins left="0.7" right="0.7" top="0.75" bottom="0.75" header="0.511811023622047" footer="0.511811023622047"/>
  <pageSetup paperSize="9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Button 1">
              <controlPr defaultSize="0" print="0" autoFill="0" autoPict="0" macro="[0]!ThisWorkbook.helloworld">
                <anchor moveWithCells="1" sizeWithCells="1">
                  <from>
                    <xdr:col>0</xdr:col>
                    <xdr:colOff>409575</xdr:colOff>
                    <xdr:row>2</xdr:row>
                    <xdr:rowOff>9525</xdr:rowOff>
                  </from>
                  <to>
                    <xdr:col>1</xdr:col>
                    <xdr:colOff>457200</xdr:colOff>
                    <xdr:row>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Button 3">
              <controlPr defaultSize="0" print="0" autoFill="0" autoPict="0" macro="[0]!ThisWorkbook.test">
                <anchor moveWithCells="1" sizeWithCells="1">
                  <from>
                    <xdr:col>3</xdr:col>
                    <xdr:colOff>409575</xdr:colOff>
                    <xdr:row>1</xdr:row>
                    <xdr:rowOff>161925</xdr:rowOff>
                  </from>
                  <to>
                    <xdr:col>4</xdr:col>
                    <xdr:colOff>1095375</xdr:colOff>
                    <xdr:row>3</xdr:row>
                    <xdr:rowOff>123825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4A31E-D226-47FA-9402-6AB57374E6ED}">
  <sheetPr codeName="Sheet3"/>
  <dimension ref="A4:O33"/>
  <sheetViews>
    <sheetView tabSelected="1" zoomScale="75" zoomScaleNormal="75" workbookViewId="0">
      <selection activeCell="J8" sqref="J8"/>
    </sheetView>
  </sheetViews>
  <sheetFormatPr defaultColWidth="10.625" defaultRowHeight="15.75"/>
  <cols>
    <col min="1" max="2" width="18.125" style="1" customWidth="1"/>
    <col min="3" max="3" width="16.625" style="1" customWidth="1"/>
    <col min="4" max="4" width="8.5" style="2" customWidth="1"/>
    <col min="5" max="5" width="18" style="2" customWidth="1"/>
    <col min="6" max="6" width="17.375" style="2" customWidth="1"/>
    <col min="7" max="7" width="15.875" style="1" customWidth="1"/>
    <col min="10" max="10" width="17" style="2" customWidth="1"/>
    <col min="14" max="14" width="12.5" bestFit="1" customWidth="1"/>
  </cols>
  <sheetData>
    <row r="4" spans="2:15">
      <c r="I4" s="14" t="s">
        <v>0</v>
      </c>
      <c r="J4" s="14"/>
      <c r="K4" s="14"/>
    </row>
    <row r="6" spans="2:15">
      <c r="C6" s="3" t="s">
        <v>1</v>
      </c>
      <c r="D6" s="4" t="s">
        <v>2</v>
      </c>
      <c r="E6" s="4" t="s">
        <v>3</v>
      </c>
      <c r="F6" s="4" t="s">
        <v>4</v>
      </c>
      <c r="G6" s="4" t="s">
        <v>5</v>
      </c>
      <c r="H6" s="5"/>
      <c r="I6" s="5" t="s">
        <v>6</v>
      </c>
      <c r="J6" s="6" t="s">
        <v>7</v>
      </c>
      <c r="K6" s="5" t="s">
        <v>8</v>
      </c>
      <c r="L6" s="5"/>
      <c r="M6" s="5" t="s">
        <v>9</v>
      </c>
      <c r="N6" s="5" t="s">
        <v>10</v>
      </c>
      <c r="O6" s="5" t="s">
        <v>11</v>
      </c>
    </row>
    <row r="7" spans="2:15">
      <c r="B7" s="1" t="s">
        <v>12</v>
      </c>
      <c r="C7" s="1" t="s">
        <v>13</v>
      </c>
      <c r="D7" s="2" t="s">
        <v>14</v>
      </c>
      <c r="E7" s="2">
        <v>-1987700000</v>
      </c>
      <c r="F7" s="2">
        <v>1988300000</v>
      </c>
      <c r="G7" s="2">
        <f>SUM(Table14[[#This Row],[Buy]],Table14[[#This Row],[Sell]])</f>
        <v>600000</v>
      </c>
      <c r="I7" s="1" t="s">
        <v>15</v>
      </c>
      <c r="J7" s="2" t="s">
        <v>15</v>
      </c>
      <c r="K7" s="1" t="s">
        <v>15</v>
      </c>
    </row>
    <row r="8" spans="2:15">
      <c r="B8" s="1" t="str">
        <f t="shared" ref="B8:B17" si="0">C8&amp;RIGHT(D8,4)</f>
        <v>KR103501GD65KTBT</v>
      </c>
      <c r="C8" s="1" t="s">
        <v>16</v>
      </c>
      <c r="D8" s="2" t="s">
        <v>14</v>
      </c>
      <c r="E8" s="2">
        <v>-989850000</v>
      </c>
      <c r="F8" s="2">
        <v>989400000</v>
      </c>
      <c r="G8" s="2">
        <f>SUM(Table14[[#This Row],[Buy]],Table14[[#This Row],[Sell]])</f>
        <v>-450000</v>
      </c>
      <c r="I8" s="1" t="s">
        <v>17</v>
      </c>
      <c r="J8" s="2">
        <v>63301743035</v>
      </c>
      <c r="K8" s="1">
        <v>44442126</v>
      </c>
      <c r="N8" s="18">
        <v>449999</v>
      </c>
    </row>
    <row r="9" spans="2:15">
      <c r="B9" s="1" t="str">
        <f t="shared" si="0"/>
        <v>KR103501GD99KTBT</v>
      </c>
      <c r="C9" s="1" t="s">
        <v>18</v>
      </c>
      <c r="D9" s="2" t="s">
        <v>14</v>
      </c>
      <c r="F9" s="2">
        <v>42758184</v>
      </c>
      <c r="G9" s="2">
        <f>SUM(Table14[[#This Row],[Buy]],Table14[[#This Row],[Sell]])</f>
        <v>42758184</v>
      </c>
      <c r="I9" s="1" t="s">
        <v>19</v>
      </c>
      <c r="J9" s="2">
        <v>42549080538</v>
      </c>
      <c r="K9" s="1" t="s">
        <v>15</v>
      </c>
    </row>
    <row r="10" spans="2:15">
      <c r="B10" s="1" t="str">
        <f t="shared" si="0"/>
        <v>KR10350271C8KTBT</v>
      </c>
      <c r="C10" s="1" t="s">
        <v>20</v>
      </c>
      <c r="D10" s="2" t="s">
        <v>14</v>
      </c>
      <c r="E10" s="2">
        <v>-2043800000</v>
      </c>
      <c r="G10" s="2">
        <f>SUM(Table14[[#This Row],[Buy]],Table14[[#This Row],[Sell]])</f>
        <v>-2043800000</v>
      </c>
      <c r="I10" s="1" t="s">
        <v>21</v>
      </c>
      <c r="J10" s="2">
        <v>2480779330</v>
      </c>
      <c r="K10" s="1">
        <v>44412025</v>
      </c>
    </row>
    <row r="11" spans="2:15">
      <c r="B11" s="1" t="str">
        <f t="shared" si="0"/>
        <v>KR103502G6C4KTBT</v>
      </c>
      <c r="C11" s="1" t="s">
        <v>22</v>
      </c>
      <c r="D11" s="2" t="s">
        <v>14</v>
      </c>
      <c r="F11" s="2">
        <v>2797500000</v>
      </c>
      <c r="G11" s="2">
        <f>SUM(Table14[[#This Row],[Buy]],Table14[[#This Row],[Sell]])</f>
        <v>2797500000</v>
      </c>
      <c r="I11" s="1" t="s">
        <v>23</v>
      </c>
      <c r="J11" s="2">
        <v>5156973842</v>
      </c>
      <c r="K11" s="3" t="s">
        <v>15</v>
      </c>
    </row>
    <row r="12" spans="2:15">
      <c r="B12" s="1" t="str">
        <f t="shared" si="0"/>
        <v>KR103502G768KTBT</v>
      </c>
      <c r="C12" s="1" t="s">
        <v>24</v>
      </c>
      <c r="D12" s="2" t="s">
        <v>14</v>
      </c>
      <c r="E12" s="2">
        <v>-1419000000</v>
      </c>
      <c r="G12" s="2">
        <f>SUM(Table14[[#This Row],[Buy]],Table14[[#This Row],[Sell]])</f>
        <v>-1419000000</v>
      </c>
      <c r="I12" s="1" t="s">
        <v>25</v>
      </c>
      <c r="J12" s="2">
        <v>1495800150</v>
      </c>
      <c r="K12" s="1">
        <v>44321396</v>
      </c>
    </row>
    <row r="13" spans="2:15">
      <c r="B13" s="1" t="str">
        <f t="shared" si="0"/>
        <v>KR103502G867KTBT</v>
      </c>
      <c r="C13" s="1" t="s">
        <v>26</v>
      </c>
      <c r="D13" s="2" t="s">
        <v>14</v>
      </c>
      <c r="F13" s="2">
        <v>351789225</v>
      </c>
      <c r="G13" s="2">
        <f>SUM(Table14[[#This Row],[Buy]],Table14[[#This Row],[Sell]])</f>
        <v>351789225</v>
      </c>
      <c r="I13" s="1" t="s">
        <v>27</v>
      </c>
      <c r="J13" s="2">
        <v>5091133908</v>
      </c>
      <c r="K13" s="3" t="s">
        <v>15</v>
      </c>
    </row>
    <row r="14" spans="2:15">
      <c r="B14" s="1" t="str">
        <f t="shared" si="0"/>
        <v>KR103502GA34KTBT</v>
      </c>
      <c r="C14" s="1" t="s">
        <v>28</v>
      </c>
      <c r="D14" s="2" t="s">
        <v>14</v>
      </c>
      <c r="F14" s="2">
        <v>3953730000</v>
      </c>
      <c r="G14" s="2">
        <f>SUM(Table14[[#This Row],[Buy]],Table14[[#This Row],[Sell]])</f>
        <v>3953730000</v>
      </c>
      <c r="I14" s="1" t="s">
        <v>29</v>
      </c>
      <c r="J14" s="2">
        <v>3329227440</v>
      </c>
      <c r="K14" s="3" t="s">
        <v>15</v>
      </c>
    </row>
    <row r="15" spans="2:15">
      <c r="B15" s="1" t="str">
        <f t="shared" si="0"/>
        <v>KR103502GC32KTBT</v>
      </c>
      <c r="C15" s="1" t="s">
        <v>30</v>
      </c>
      <c r="D15" s="2" t="s">
        <v>14</v>
      </c>
      <c r="E15" s="2">
        <v>-3918497400</v>
      </c>
      <c r="G15" s="2">
        <f>SUM(Table14[[#This Row],[Buy]],Table14[[#This Row],[Sell]])</f>
        <v>-3918497400</v>
      </c>
      <c r="I15" s="1" t="s">
        <v>31</v>
      </c>
      <c r="J15" s="2">
        <v>-13864315868</v>
      </c>
      <c r="K15" s="3" t="s">
        <v>15</v>
      </c>
    </row>
    <row r="16" spans="2:15">
      <c r="B16" s="1" t="str">
        <f t="shared" si="0"/>
        <v>KR103502GD31KTBT</v>
      </c>
      <c r="C16" s="1" t="s">
        <v>32</v>
      </c>
      <c r="D16" s="2" t="s">
        <v>14</v>
      </c>
      <c r="E16" s="2">
        <v>-26209300000</v>
      </c>
      <c r="F16" s="2">
        <v>30782905000</v>
      </c>
      <c r="G16" s="2">
        <f>SUM(Table14[[#This Row],[Buy]],Table14[[#This Row],[Sell]])</f>
        <v>4573605000</v>
      </c>
      <c r="I16" s="1" t="s">
        <v>33</v>
      </c>
      <c r="J16" s="2">
        <v>-4677605000</v>
      </c>
      <c r="K16" s="1">
        <v>44310962</v>
      </c>
    </row>
    <row r="17" spans="2:11">
      <c r="B17" s="1" t="str">
        <f t="shared" si="0"/>
        <v>KR103502GD64KTBT</v>
      </c>
      <c r="C17" s="1" t="s">
        <v>34</v>
      </c>
      <c r="D17" s="2" t="s">
        <v>14</v>
      </c>
      <c r="E17" s="2">
        <v>-255608600000</v>
      </c>
      <c r="F17" s="2">
        <v>250793115000</v>
      </c>
      <c r="G17" s="2">
        <f>SUM(Table14[[#This Row],[Buy]],Table14[[#This Row],[Sell]])</f>
        <v>-4815485000</v>
      </c>
      <c r="I17" s="1" t="s">
        <v>35</v>
      </c>
      <c r="J17" s="2">
        <v>-4243344128</v>
      </c>
      <c r="K17" s="1">
        <v>44301797</v>
      </c>
    </row>
    <row r="18" spans="2:11">
      <c r="C18" s="1" t="s">
        <v>36</v>
      </c>
      <c r="E18" s="2">
        <f>SUM(E7:E17)</f>
        <v>-292176747400</v>
      </c>
      <c r="F18" s="2">
        <f>SUM(F7:F17)</f>
        <v>291699497409</v>
      </c>
      <c r="G18" s="2">
        <f>SUM(G7:G17)</f>
        <v>-477249991</v>
      </c>
    </row>
    <row r="33" spans="4:10" s="7" customFormat="1">
      <c r="D33" s="2"/>
      <c r="E33" s="2"/>
      <c r="F33" s="2"/>
      <c r="J33" s="8"/>
    </row>
  </sheetData>
  <mergeCells count="1">
    <mergeCell ref="I4:K4"/>
  </mergeCells>
  <pageMargins left="0.7" right="0.7" top="0.75" bottom="0.75" header="0.511811023622047" footer="0.511811023622047"/>
  <pageSetup paperSize="9" orientation="portrait" horizontalDpi="300" verticalDpi="30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3" name="Button 1">
              <controlPr defaultSize="0" print="0" autoFill="0" autoPict="0" macro="[0]!ThisWorkbook.Main">
                <anchor moveWithCells="1" sizeWithCells="1">
                  <from>
                    <xdr:col>0</xdr:col>
                    <xdr:colOff>1352550</xdr:colOff>
                    <xdr:row>0</xdr:row>
                    <xdr:rowOff>47625</xdr:rowOff>
                  </from>
                  <to>
                    <xdr:col>1</xdr:col>
                    <xdr:colOff>1381125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Adjustment</vt:lpstr>
      <vt:lpstr>Adjustment result</vt:lpstr>
      <vt:lpstr>Adjustment_TEST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dc:description/>
  <cp:lastModifiedBy>louiscklaw</cp:lastModifiedBy>
  <cp:revision>7</cp:revision>
  <dcterms:created xsi:type="dcterms:W3CDTF">2023-09-12T14:14:40Z</dcterms:created>
  <dcterms:modified xsi:type="dcterms:W3CDTF">2023-09-13T05:04:52Z</dcterms:modified>
  <dc:language>en-US</dc:language>
</cp:coreProperties>
</file>