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\natalie0312\"/>
    </mc:Choice>
  </mc:AlternateContent>
  <xr:revisionPtr revIDLastSave="0" documentId="13_ncr:1_{77675EC1-EAAC-47B0-A83B-03A1DB511B66}" xr6:coauthVersionLast="36" xr6:coauthVersionMax="36" xr10:uidLastSave="{00000000-0000-0000-0000-000000000000}"/>
  <bookViews>
    <workbookView xWindow="0" yWindow="0" windowWidth="16380" windowHeight="8190" tabRatio="500" activeTab="1" xr2:uid="{00000000-000D-0000-FFFF-FFFF00000000}"/>
  </bookViews>
  <sheets>
    <sheet name="Adjustment" sheetId="1" r:id="rId1"/>
    <sheet name="Adjustment result" sheetId="2" r:id="rId2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S40" i="2" l="1"/>
  <c r="O40" i="2"/>
  <c r="S37" i="2"/>
  <c r="F30" i="2"/>
  <c r="E30" i="2"/>
  <c r="G29" i="2"/>
  <c r="B29" i="2"/>
  <c r="G28" i="2"/>
  <c r="G27" i="2"/>
  <c r="G26" i="2"/>
  <c r="G25" i="2"/>
  <c r="O25" i="2" s="1"/>
  <c r="B25" i="2"/>
  <c r="S21" i="2"/>
  <c r="O21" i="2"/>
  <c r="G21" i="2"/>
  <c r="N24" i="2" s="1"/>
  <c r="B21" i="2"/>
  <c r="G20" i="2"/>
  <c r="B20" i="2"/>
  <c r="G19" i="2"/>
  <c r="B19" i="2"/>
  <c r="G18" i="2"/>
  <c r="B18" i="2"/>
  <c r="G17" i="2"/>
  <c r="B17" i="2"/>
  <c r="G16" i="2"/>
  <c r="B16" i="2"/>
  <c r="N13" i="2"/>
  <c r="N12" i="2"/>
  <c r="G12" i="2"/>
  <c r="O15" i="2" s="1"/>
  <c r="B12" i="2"/>
  <c r="N10" i="2"/>
  <c r="N9" i="2"/>
  <c r="G8" i="2"/>
  <c r="O11" i="2" s="1"/>
  <c r="B8" i="2"/>
  <c r="G7" i="2"/>
  <c r="G30" i="2" s="1"/>
  <c r="F18" i="1"/>
  <c r="E18" i="1"/>
  <c r="G17" i="1"/>
  <c r="B17" i="1"/>
  <c r="G16" i="1"/>
  <c r="B16" i="1"/>
  <c r="G15" i="1"/>
  <c r="B15" i="1"/>
  <c r="G14" i="1"/>
  <c r="B14" i="1"/>
  <c r="G13" i="1"/>
  <c r="B13" i="1"/>
  <c r="G12" i="1"/>
  <c r="B12" i="1"/>
  <c r="G11" i="1"/>
  <c r="G18" i="1" s="1"/>
  <c r="B11" i="1"/>
  <c r="G10" i="1"/>
  <c r="B10" i="1"/>
  <c r="G9" i="1"/>
  <c r="B9" i="1"/>
  <c r="G8" i="1"/>
  <c r="B8" i="1"/>
  <c r="G7" i="1"/>
  <c r="S25" i="2" l="1"/>
  <c r="T25" i="2" s="1"/>
  <c r="N8" i="2"/>
  <c r="T8" i="2" s="1"/>
  <c r="S8" i="2"/>
  <c r="O26" i="2"/>
  <c r="O27" i="2"/>
  <c r="N28" i="2"/>
  <c r="N14" i="2"/>
  <c r="O22" i="2"/>
  <c r="O23" i="2"/>
</calcChain>
</file>

<file path=xl/sharedStrings.xml><?xml version="1.0" encoding="utf-8"?>
<sst xmlns="http://schemas.openxmlformats.org/spreadsheetml/2006/main" count="128" uniqueCount="48">
  <si>
    <r>
      <rPr>
        <sz val="12"/>
        <color rgb="FF000000"/>
        <rFont val="Noto Sans CJK SC"/>
        <family val="2"/>
        <charset val="1"/>
      </rPr>
      <t>用咗</t>
    </r>
    <r>
      <rPr>
        <sz val="12"/>
        <color rgb="FF000000"/>
        <rFont val="Calibri"/>
        <family val="2"/>
        <charset val="1"/>
      </rPr>
      <t>Vlookup</t>
    </r>
    <r>
      <rPr>
        <sz val="12"/>
        <color rgb="FF000000"/>
        <rFont val="Noto Sans CJK SC"/>
        <family val="2"/>
        <charset val="1"/>
      </rPr>
      <t>整呢</t>
    </r>
    <r>
      <rPr>
        <sz val="12"/>
        <color rgb="FF000000"/>
        <rFont val="Calibri"/>
        <family val="2"/>
        <charset val="1"/>
      </rPr>
      <t>3</t>
    </r>
    <r>
      <rPr>
        <sz val="12"/>
        <color rgb="FF000000"/>
        <rFont val="Noto Sans CJK SC"/>
        <family val="2"/>
        <charset val="1"/>
      </rPr>
      <t>個</t>
    </r>
    <r>
      <rPr>
        <sz val="12"/>
        <color rgb="FF000000"/>
        <rFont val="Calibri"/>
        <family val="2"/>
        <charset val="1"/>
      </rPr>
      <t>columns</t>
    </r>
  </si>
  <si>
    <t>ISIN-Code-ESTD</t>
  </si>
  <si>
    <t>Book</t>
  </si>
  <si>
    <t>Buy</t>
  </si>
  <si>
    <t>Sell</t>
  </si>
  <si>
    <t>GrandTotal</t>
  </si>
  <si>
    <t>PCCO</t>
  </si>
  <si>
    <t>Amount in func</t>
  </si>
  <si>
    <t>BMF ID</t>
  </si>
  <si>
    <t>Account</t>
  </si>
  <si>
    <t>Debit</t>
  </si>
  <si>
    <t>Credit</t>
  </si>
  <si>
    <t>KR_KTBT00000</t>
  </si>
  <si>
    <t>KR103501GD32</t>
  </si>
  <si>
    <t>KR_KTBT</t>
  </si>
  <si>
    <t>N/A</t>
  </si>
  <si>
    <t>KR103501GD65</t>
  </si>
  <si>
    <t>A1311000</t>
  </si>
  <si>
    <t>KR103501GD99</t>
  </si>
  <si>
    <t>A1311001</t>
  </si>
  <si>
    <t>KR10350271C8</t>
  </si>
  <si>
    <t>A1311002</t>
  </si>
  <si>
    <t>KR103502G6C4</t>
  </si>
  <si>
    <t>A1311003</t>
  </si>
  <si>
    <t>KR103502G768</t>
  </si>
  <si>
    <t>A1311004</t>
  </si>
  <si>
    <t>KR103502G867</t>
  </si>
  <si>
    <t>A1311005</t>
  </si>
  <si>
    <t>KR103502GA34</t>
  </si>
  <si>
    <t>A1311006</t>
  </si>
  <si>
    <t>KR103502GC32</t>
  </si>
  <si>
    <t>P1375000</t>
  </si>
  <si>
    <t>KR103502GD31</t>
  </si>
  <si>
    <t>A1311008</t>
  </si>
  <si>
    <t>KR103502GD64</t>
  </si>
  <si>
    <t>A1311009</t>
  </si>
  <si>
    <t>Grand Total</t>
  </si>
  <si>
    <r>
      <rPr>
        <sz val="12"/>
        <color rgb="FF000000"/>
        <rFont val="Noto Sans CJK SC"/>
        <family val="2"/>
        <charset val="1"/>
      </rPr>
      <t>主要做嘅</t>
    </r>
    <r>
      <rPr>
        <sz val="12"/>
        <color rgb="FF000000"/>
        <rFont val="Calibri"/>
        <family val="2"/>
        <charset val="1"/>
      </rPr>
      <t>adj</t>
    </r>
    <r>
      <rPr>
        <sz val="12"/>
        <color rgb="FF000000"/>
        <rFont val="Noto Sans CJK SC"/>
        <family val="2"/>
        <charset val="1"/>
      </rPr>
      <t>係呢</t>
    </r>
    <r>
      <rPr>
        <sz val="12"/>
        <color rgb="FF000000"/>
        <rFont val="Calibri"/>
        <family val="2"/>
        <charset val="1"/>
      </rPr>
      <t>3</t>
    </r>
    <r>
      <rPr>
        <sz val="12"/>
        <color rgb="FF000000"/>
        <rFont val="Noto Sans CJK SC"/>
        <family val="2"/>
        <charset val="1"/>
      </rPr>
      <t>個</t>
    </r>
    <r>
      <rPr>
        <sz val="12"/>
        <color rgb="FF000000"/>
        <rFont val="Calibri"/>
        <family val="2"/>
        <charset val="1"/>
      </rPr>
      <t>columns</t>
    </r>
  </si>
  <si>
    <t>my calc</t>
  </si>
  <si>
    <t>grand total + amount in func</t>
  </si>
  <si>
    <t>Situation 1</t>
  </si>
  <si>
    <t>A1311</t>
  </si>
  <si>
    <t>Special Case: Situation 2</t>
  </si>
  <si>
    <t>P1375</t>
  </si>
  <si>
    <t>Situation 2</t>
  </si>
  <si>
    <t>Situation 3</t>
  </si>
  <si>
    <t>special case: situation 2</t>
  </si>
  <si>
    <t>special case: situation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</si>
</sst>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rgb="FF000000"/>
      <name val="Calibri"/>
      <family val="2"/>
      <charset val="1"/>
    </font>
    <font>
      <sz val="12"/>
      <color rgb="FF000000"/>
      <name val="Noto Sans CJK SC"/>
      <family val="2"/>
      <charset val="1"/>
    </font>
    <font>
      <b/>
      <sz val="12"/>
      <color rgb="FFFFFFFF"/>
      <name val="Calibri"/>
      <family val="2"/>
      <charset val="1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4" fontId="0" fillId="0" borderId="0" xfId="0" applyNumberFormat="1" applyAlignment="1" applyProtection="1"/>
    <xf numFmtId="0" fontId="0" fillId="0" borderId="0" xfId="0" applyFont="1" applyAlignment="1" applyProtection="1"/>
    <xf numFmtId="4" fontId="0" fillId="0" borderId="0" xfId="0" applyNumberFormat="1" applyFont="1" applyAlignment="1" applyProtection="1"/>
    <xf numFmtId="0" fontId="2" fillId="2" borderId="0" xfId="0" applyFont="1" applyFill="1" applyAlignment="1" applyProtection="1"/>
    <xf numFmtId="4" fontId="2" fillId="2" borderId="0" xfId="0" applyNumberFormat="1" applyFont="1" applyFill="1" applyAlignment="1" applyProtection="1"/>
    <xf numFmtId="0" fontId="0" fillId="0" borderId="0" xfId="0" applyBorder="1" applyAlignment="1" applyProtection="1"/>
    <xf numFmtId="4" fontId="0" fillId="0" borderId="0" xfId="0" applyNumberFormat="1" applyBorder="1" applyAlignment="1" applyProtection="1"/>
    <xf numFmtId="0" fontId="0" fillId="0" borderId="0" xfId="0" applyAlignment="1" applyProtection="1">
      <alignment horizontal="center" vertical="center"/>
    </xf>
    <xf numFmtId="0" fontId="0" fillId="0" borderId="0" xfId="0" applyFont="1" applyAlignment="1" applyProtection="1">
      <alignment horizontal="right"/>
    </xf>
    <xf numFmtId="0" fontId="0" fillId="3" borderId="0" xfId="0" applyFont="1" applyFill="1" applyAlignment="1" applyProtection="1"/>
    <xf numFmtId="0" fontId="0" fillId="0" borderId="0" xfId="0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409575</xdr:colOff>
          <xdr:row>1</xdr:row>
          <xdr:rowOff>9525</xdr:rowOff>
        </xdr:from>
        <xdr:to>
          <xdr:col>1</xdr:col>
          <xdr:colOff>457200</xdr:colOff>
          <xdr:row>3</xdr:row>
          <xdr:rowOff>142875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Button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990600</xdr:colOff>
          <xdr:row>0</xdr:row>
          <xdr:rowOff>161925</xdr:rowOff>
        </xdr:from>
        <xdr:to>
          <xdr:col>2</xdr:col>
          <xdr:colOff>1019175</xdr:colOff>
          <xdr:row>4</xdr:row>
          <xdr:rowOff>66675</xdr:rowOff>
        </xdr:to>
        <xdr:sp macro="" textlink="">
          <xdr:nvSpPr>
            <xdr:cNvPr id="1026" name="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6A99CE84-6549-4A34-885B-CE71E76464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Button 2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C6:G18" totalsRowShown="0">
  <autoFilter ref="C6:G18" xr:uid="{00000000-0009-0000-0100-000001000000}"/>
  <tableColumns count="5">
    <tableColumn id="1" xr3:uid="{00000000-0010-0000-0000-000001000000}" name="ISIN-Code-ESTD"/>
    <tableColumn id="2" xr3:uid="{00000000-0010-0000-0000-000002000000}" name="Book"/>
    <tableColumn id="3" xr3:uid="{00000000-0010-0000-0000-000003000000}" name="Buy"/>
    <tableColumn id="4" xr3:uid="{00000000-0010-0000-0000-000004000000}" name="Sell"/>
    <tableColumn id="5" xr3:uid="{00000000-0010-0000-0000-000005000000}" name="GrandTotal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C6:G30" totalsRowShown="0">
  <autoFilter ref="C6:G30" xr:uid="{00000000-0009-0000-0100-000002000000}"/>
  <tableColumns count="5">
    <tableColumn id="1" xr3:uid="{00000000-0010-0000-0100-000001000000}" name="ISIN-Code-ESTD"/>
    <tableColumn id="2" xr3:uid="{00000000-0010-0000-0100-000002000000}" name="Book"/>
    <tableColumn id="3" xr3:uid="{00000000-0010-0000-0100-000003000000}" name="Buy"/>
    <tableColumn id="4" xr3:uid="{00000000-0010-0000-0100-000004000000}" name="Sell"/>
    <tableColumn id="5" xr3:uid="{00000000-0010-0000-0100-000005000000}" name="GrandTotal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2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4:O33"/>
  <sheetViews>
    <sheetView zoomScale="75" zoomScaleNormal="75" workbookViewId="0">
      <selection activeCell="I7" sqref="I7:K7"/>
    </sheetView>
  </sheetViews>
  <sheetFormatPr defaultColWidth="10.625" defaultRowHeight="15.75"/>
  <cols>
    <col min="1" max="2" width="18.125" style="1" customWidth="1"/>
    <col min="3" max="3" width="16.625" style="1" customWidth="1"/>
    <col min="4" max="4" width="8.5" style="2" customWidth="1"/>
    <col min="5" max="5" width="18" style="2" customWidth="1"/>
    <col min="6" max="6" width="17.375" style="2" customWidth="1"/>
    <col min="7" max="7" width="15.875" style="1" customWidth="1"/>
    <col min="10" max="10" width="17" style="2" customWidth="1"/>
  </cols>
  <sheetData>
    <row r="4" spans="2:15">
      <c r="I4" s="13" t="s">
        <v>0</v>
      </c>
      <c r="J4" s="13"/>
      <c r="K4" s="13"/>
    </row>
    <row r="6" spans="2:15">
      <c r="C6" s="3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5"/>
      <c r="I6" s="5" t="s">
        <v>6</v>
      </c>
      <c r="J6" s="6" t="s">
        <v>7</v>
      </c>
      <c r="K6" s="5" t="s">
        <v>8</v>
      </c>
      <c r="L6" s="5"/>
      <c r="M6" s="5" t="s">
        <v>9</v>
      </c>
      <c r="N6" s="5" t="s">
        <v>10</v>
      </c>
      <c r="O6" s="5" t="s">
        <v>11</v>
      </c>
    </row>
    <row r="7" spans="2:15">
      <c r="B7" s="1" t="s">
        <v>12</v>
      </c>
      <c r="C7" s="1" t="s">
        <v>13</v>
      </c>
      <c r="D7" s="2" t="s">
        <v>14</v>
      </c>
      <c r="E7" s="2">
        <v>-1987700000</v>
      </c>
      <c r="F7" s="2">
        <v>1988300000</v>
      </c>
      <c r="G7" s="2">
        <f>SUM(Table1[[#This Row],[Buy]],Table1[[#This Row],[Sell]])</f>
        <v>600000</v>
      </c>
      <c r="I7" s="1" t="s">
        <v>15</v>
      </c>
      <c r="J7" s="2" t="s">
        <v>15</v>
      </c>
      <c r="K7" s="1" t="s">
        <v>15</v>
      </c>
    </row>
    <row r="8" spans="2:15">
      <c r="B8" s="1" t="str">
        <f t="shared" ref="B8:B17" si="0">C8&amp;RIGHT(D8,4)</f>
        <v>KR103501GD65KTBT</v>
      </c>
      <c r="C8" s="1" t="s">
        <v>16</v>
      </c>
      <c r="D8" s="2" t="s">
        <v>14</v>
      </c>
      <c r="E8" s="2">
        <v>-989850000</v>
      </c>
      <c r="F8" s="2">
        <v>989400000</v>
      </c>
      <c r="G8" s="2">
        <f>SUM(Table1[[#This Row],[Buy]],Table1[[#This Row],[Sell]])</f>
        <v>-450000</v>
      </c>
      <c r="I8" s="1" t="s">
        <v>17</v>
      </c>
      <c r="J8" s="2">
        <v>63301743035</v>
      </c>
      <c r="K8" s="1">
        <v>44442126</v>
      </c>
    </row>
    <row r="9" spans="2:15">
      <c r="B9" s="1" t="str">
        <f t="shared" si="0"/>
        <v>KR103501GD99KTBT</v>
      </c>
      <c r="C9" s="1" t="s">
        <v>18</v>
      </c>
      <c r="D9" s="2" t="s">
        <v>14</v>
      </c>
      <c r="F9" s="2">
        <v>42758184</v>
      </c>
      <c r="G9" s="2">
        <f>SUM(Table1[[#This Row],[Buy]],Table1[[#This Row],[Sell]])</f>
        <v>42758184</v>
      </c>
      <c r="I9" s="1" t="s">
        <v>19</v>
      </c>
      <c r="J9" s="2">
        <v>42549080538</v>
      </c>
      <c r="K9" s="1" t="s">
        <v>15</v>
      </c>
    </row>
    <row r="10" spans="2:15">
      <c r="B10" s="1" t="str">
        <f t="shared" si="0"/>
        <v>KR10350271C8KTBT</v>
      </c>
      <c r="C10" s="1" t="s">
        <v>20</v>
      </c>
      <c r="D10" s="2" t="s">
        <v>14</v>
      </c>
      <c r="E10" s="2">
        <v>-2043800000</v>
      </c>
      <c r="G10" s="2">
        <f>SUM(Table1[[#This Row],[Buy]],Table1[[#This Row],[Sell]])</f>
        <v>-2043800000</v>
      </c>
      <c r="I10" s="1" t="s">
        <v>21</v>
      </c>
      <c r="J10" s="2">
        <v>2480779330</v>
      </c>
      <c r="K10" s="1">
        <v>44412025</v>
      </c>
    </row>
    <row r="11" spans="2:15">
      <c r="B11" s="1" t="str">
        <f t="shared" si="0"/>
        <v>KR103502G6C4KTBT</v>
      </c>
      <c r="C11" s="1" t="s">
        <v>22</v>
      </c>
      <c r="D11" s="2" t="s">
        <v>14</v>
      </c>
      <c r="F11" s="2">
        <v>2797500000</v>
      </c>
      <c r="G11" s="2">
        <f>SUM(Table1[[#This Row],[Buy]],Table1[[#This Row],[Sell]])</f>
        <v>2797500000</v>
      </c>
      <c r="I11" s="1" t="s">
        <v>23</v>
      </c>
      <c r="J11" s="2">
        <v>5156973842</v>
      </c>
      <c r="K11" s="3" t="s">
        <v>15</v>
      </c>
    </row>
    <row r="12" spans="2:15">
      <c r="B12" s="1" t="str">
        <f t="shared" si="0"/>
        <v>KR103502G768KTBT</v>
      </c>
      <c r="C12" s="1" t="s">
        <v>24</v>
      </c>
      <c r="D12" s="2" t="s">
        <v>14</v>
      </c>
      <c r="E12" s="2">
        <v>-1419000000</v>
      </c>
      <c r="G12" s="2">
        <f>SUM(Table1[[#This Row],[Buy]],Table1[[#This Row],[Sell]])</f>
        <v>-1419000000</v>
      </c>
      <c r="I12" s="1" t="s">
        <v>25</v>
      </c>
      <c r="J12" s="2">
        <v>1495800150</v>
      </c>
      <c r="K12" s="1">
        <v>44321396</v>
      </c>
    </row>
    <row r="13" spans="2:15">
      <c r="B13" s="1" t="str">
        <f t="shared" si="0"/>
        <v>KR103502G867KTBT</v>
      </c>
      <c r="C13" s="1" t="s">
        <v>26</v>
      </c>
      <c r="D13" s="2" t="s">
        <v>14</v>
      </c>
      <c r="F13" s="2">
        <v>351789225</v>
      </c>
      <c r="G13" s="2">
        <f>SUM(Table1[[#This Row],[Buy]],Table1[[#This Row],[Sell]])</f>
        <v>351789225</v>
      </c>
      <c r="I13" s="1" t="s">
        <v>27</v>
      </c>
      <c r="J13" s="2">
        <v>5091133908</v>
      </c>
      <c r="K13" s="3" t="s">
        <v>15</v>
      </c>
    </row>
    <row r="14" spans="2:15">
      <c r="B14" s="1" t="str">
        <f t="shared" si="0"/>
        <v>KR103502GA34KTBT</v>
      </c>
      <c r="C14" s="1" t="s">
        <v>28</v>
      </c>
      <c r="D14" s="2" t="s">
        <v>14</v>
      </c>
      <c r="F14" s="2">
        <v>3953730000</v>
      </c>
      <c r="G14" s="2">
        <f>SUM(Table1[[#This Row],[Buy]],Table1[[#This Row],[Sell]])</f>
        <v>3953730000</v>
      </c>
      <c r="I14" s="1" t="s">
        <v>29</v>
      </c>
      <c r="J14" s="2">
        <v>3329227440</v>
      </c>
      <c r="K14" s="3" t="s">
        <v>15</v>
      </c>
    </row>
    <row r="15" spans="2:15">
      <c r="B15" s="1" t="str">
        <f t="shared" si="0"/>
        <v>KR103502GC32KTBT</v>
      </c>
      <c r="C15" s="1" t="s">
        <v>30</v>
      </c>
      <c r="D15" s="2" t="s">
        <v>14</v>
      </c>
      <c r="E15" s="2">
        <v>-3918497400</v>
      </c>
      <c r="G15" s="2">
        <f>SUM(Table1[[#This Row],[Buy]],Table1[[#This Row],[Sell]])</f>
        <v>-3918497400</v>
      </c>
      <c r="I15" s="1" t="s">
        <v>31</v>
      </c>
      <c r="J15" s="2">
        <v>-13864315868</v>
      </c>
      <c r="K15" s="3" t="s">
        <v>15</v>
      </c>
    </row>
    <row r="16" spans="2:15">
      <c r="B16" s="1" t="str">
        <f t="shared" si="0"/>
        <v>KR103502GD31KTBT</v>
      </c>
      <c r="C16" s="1" t="s">
        <v>32</v>
      </c>
      <c r="D16" s="2" t="s">
        <v>14</v>
      </c>
      <c r="E16" s="2">
        <v>-26209300000</v>
      </c>
      <c r="F16" s="2">
        <v>30782905000</v>
      </c>
      <c r="G16" s="2">
        <f>SUM(Table1[[#This Row],[Buy]],Table1[[#This Row],[Sell]])</f>
        <v>4573605000</v>
      </c>
      <c r="I16" s="1" t="s">
        <v>33</v>
      </c>
      <c r="J16" s="2">
        <v>-4677605000</v>
      </c>
      <c r="K16" s="1">
        <v>44310962</v>
      </c>
    </row>
    <row r="17" spans="2:11">
      <c r="B17" s="1" t="str">
        <f t="shared" si="0"/>
        <v>KR103502GD64KTBT</v>
      </c>
      <c r="C17" s="1" t="s">
        <v>34</v>
      </c>
      <c r="D17" s="2" t="s">
        <v>14</v>
      </c>
      <c r="E17" s="2">
        <v>-255608600000</v>
      </c>
      <c r="F17" s="2">
        <v>250793115000</v>
      </c>
      <c r="G17" s="2">
        <f>SUM(Table1[[#This Row],[Buy]],Table1[[#This Row],[Sell]])</f>
        <v>-4815485000</v>
      </c>
      <c r="I17" s="1" t="s">
        <v>35</v>
      </c>
      <c r="J17" s="2">
        <v>-4243344128</v>
      </c>
      <c r="K17" s="1">
        <v>44301797</v>
      </c>
    </row>
    <row r="18" spans="2:11">
      <c r="C18" s="1" t="s">
        <v>36</v>
      </c>
      <c r="E18" s="2">
        <f>SUM(E7:E17)</f>
        <v>-292176747400</v>
      </c>
      <c r="F18" s="2">
        <f>SUM(F7:F17)</f>
        <v>291699497409</v>
      </c>
      <c r="G18" s="2">
        <f>SUM(G7:G17)</f>
        <v>-477249991</v>
      </c>
    </row>
    <row r="33" spans="4:10" s="7" customFormat="1">
      <c r="D33" s="2"/>
      <c r="E33" s="2"/>
      <c r="F33" s="2"/>
      <c r="J33" s="8"/>
    </row>
  </sheetData>
  <mergeCells count="1">
    <mergeCell ref="I4:K4"/>
  </mergeCells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4:T51"/>
  <sheetViews>
    <sheetView tabSelected="1" zoomScale="75" zoomScaleNormal="75" workbookViewId="0">
      <selection activeCell="G8" sqref="G8"/>
    </sheetView>
  </sheetViews>
  <sheetFormatPr defaultColWidth="10.625" defaultRowHeight="15.75"/>
  <cols>
    <col min="1" max="1" width="21" style="9" customWidth="1"/>
    <col min="2" max="2" width="18.125" style="1" customWidth="1"/>
    <col min="3" max="3" width="16.625" style="1" customWidth="1"/>
    <col min="4" max="4" width="8.5" style="2" customWidth="1"/>
    <col min="5" max="5" width="18" style="2" customWidth="1"/>
    <col min="6" max="6" width="17.375" style="2" customWidth="1"/>
    <col min="7" max="7" width="15.875" style="1" customWidth="1"/>
    <col min="10" max="10" width="17" style="2" customWidth="1"/>
    <col min="14" max="15" width="17" style="1" customWidth="1"/>
    <col min="19" max="19" width="24.875" style="1" customWidth="1"/>
  </cols>
  <sheetData>
    <row r="4" spans="1:20">
      <c r="C4" s="15"/>
      <c r="D4" s="15"/>
      <c r="E4" s="15"/>
      <c r="F4" s="15"/>
      <c r="G4" s="15"/>
      <c r="I4" s="13" t="s">
        <v>0</v>
      </c>
      <c r="J4" s="13"/>
      <c r="K4" s="13"/>
      <c r="M4" s="13" t="s">
        <v>37</v>
      </c>
      <c r="N4" s="13"/>
      <c r="O4" s="13"/>
    </row>
    <row r="5" spans="1:20">
      <c r="S5" s="1" t="s">
        <v>38</v>
      </c>
    </row>
    <row r="6" spans="1:20">
      <c r="C6" s="3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5"/>
      <c r="I6" s="5" t="s">
        <v>6</v>
      </c>
      <c r="J6" s="6" t="s">
        <v>7</v>
      </c>
      <c r="K6" s="5" t="s">
        <v>8</v>
      </c>
      <c r="L6" s="5"/>
      <c r="M6" s="5" t="s">
        <v>9</v>
      </c>
      <c r="N6" s="5" t="s">
        <v>10</v>
      </c>
      <c r="O6" s="5" t="s">
        <v>11</v>
      </c>
      <c r="S6" s="1" t="s">
        <v>39</v>
      </c>
    </row>
    <row r="7" spans="1:20">
      <c r="B7" s="1" t="s">
        <v>12</v>
      </c>
      <c r="C7" s="1" t="s">
        <v>13</v>
      </c>
      <c r="D7" s="2" t="s">
        <v>14</v>
      </c>
      <c r="E7" s="2">
        <v>-1987700000</v>
      </c>
      <c r="F7" s="2">
        <v>1988300000</v>
      </c>
      <c r="G7" s="2">
        <f>SUM(Table13[[#This Row],[Buy]],Table13[[#This Row],[Sell]])</f>
        <v>600000</v>
      </c>
      <c r="I7" s="1" t="s">
        <v>15</v>
      </c>
      <c r="J7" s="2" t="s">
        <v>15</v>
      </c>
      <c r="K7" s="1" t="s">
        <v>15</v>
      </c>
      <c r="N7" s="2"/>
    </row>
    <row r="8" spans="1:20">
      <c r="A8" s="14" t="s">
        <v>40</v>
      </c>
      <c r="B8" s="1" t="str">
        <f>C8&amp;RIGHT(D8,4)</f>
        <v>KR103501GD65KTBT</v>
      </c>
      <c r="C8" s="1" t="s">
        <v>16</v>
      </c>
      <c r="D8" s="2" t="s">
        <v>14</v>
      </c>
      <c r="E8" s="2">
        <v>-989850000</v>
      </c>
      <c r="F8" s="2">
        <v>989400000</v>
      </c>
      <c r="G8" s="2">
        <f>SUM(Table13[[#This Row],[Buy]],Table13[[#This Row],[Sell]])</f>
        <v>-450000</v>
      </c>
      <c r="I8" s="1" t="s">
        <v>17</v>
      </c>
      <c r="J8" s="2">
        <v>63301743035</v>
      </c>
      <c r="K8" s="1">
        <v>44442126</v>
      </c>
      <c r="M8" s="10" t="s">
        <v>41</v>
      </c>
      <c r="N8" s="2">
        <f>SUM(Table13[[#This Row],[GrandTotal]],J8)</f>
        <v>63301293035</v>
      </c>
      <c r="Q8" s="17"/>
      <c r="S8" s="2">
        <f>G8+J8</f>
        <v>63301293035</v>
      </c>
      <c r="T8" s="1">
        <f>ABS(N8-S8)</f>
        <v>0</v>
      </c>
    </row>
    <row r="9" spans="1:20">
      <c r="A9" s="14"/>
      <c r="G9" s="2"/>
      <c r="M9" s="10">
        <v>1020</v>
      </c>
      <c r="N9" s="2">
        <f>SUM(G8,J8)</f>
        <v>63301293035</v>
      </c>
    </row>
    <row r="10" spans="1:20">
      <c r="A10" s="14"/>
      <c r="G10" s="2"/>
      <c r="M10" s="10">
        <v>8600</v>
      </c>
      <c r="N10" s="2">
        <f>SUM(G8,J8)</f>
        <v>63301293035</v>
      </c>
    </row>
    <row r="11" spans="1:20">
      <c r="A11" s="14"/>
      <c r="G11" s="2"/>
      <c r="M11" s="10">
        <v>8601</v>
      </c>
      <c r="N11" s="2"/>
      <c r="O11" s="2">
        <f>SUM(G8,J8)</f>
        <v>63301293035</v>
      </c>
    </row>
    <row r="12" spans="1:20">
      <c r="A12" s="14"/>
      <c r="B12" s="1" t="str">
        <f>C12&amp;RIGHT(D12,4)</f>
        <v>KR103501GD99KTBT</v>
      </c>
      <c r="C12" s="1" t="s">
        <v>18</v>
      </c>
      <c r="D12" s="2" t="s">
        <v>14</v>
      </c>
      <c r="F12" s="2">
        <v>42758184</v>
      </c>
      <c r="G12" s="2">
        <f>SUM(Table13[[#This Row],[Buy]],Table13[[#This Row],[Sell]])</f>
        <v>42758184</v>
      </c>
      <c r="I12" s="1" t="s">
        <v>17</v>
      </c>
      <c r="J12" s="2">
        <v>42549080538</v>
      </c>
      <c r="K12" s="1" t="s">
        <v>15</v>
      </c>
      <c r="M12" s="10" t="s">
        <v>41</v>
      </c>
      <c r="N12" s="2">
        <f>SUM(Table13[[#This Row],[GrandTotal]],J12)</f>
        <v>42591838722</v>
      </c>
    </row>
    <row r="13" spans="1:20">
      <c r="A13" s="14"/>
      <c r="G13" s="2"/>
      <c r="M13" s="10">
        <v>1020</v>
      </c>
      <c r="N13" s="2">
        <f>SUM(G12,J12)</f>
        <v>42591838722</v>
      </c>
    </row>
    <row r="14" spans="1:20">
      <c r="A14" s="14"/>
      <c r="G14" s="2"/>
      <c r="M14" s="10">
        <v>8600</v>
      </c>
      <c r="N14" s="2">
        <f>SUM(G12,J12)</f>
        <v>42591838722</v>
      </c>
    </row>
    <row r="15" spans="1:20">
      <c r="A15" s="14"/>
      <c r="G15" s="2"/>
      <c r="M15" s="10">
        <v>8601</v>
      </c>
      <c r="O15" s="2">
        <f>SUM(G12,J12)</f>
        <v>42591838722</v>
      </c>
    </row>
    <row r="16" spans="1:20">
      <c r="B16" s="1" t="str">
        <f t="shared" ref="B16:B21" si="0">C16&amp;RIGHT(D16,4)</f>
        <v>KR10350271C8KTBT</v>
      </c>
      <c r="C16" s="1" t="s">
        <v>20</v>
      </c>
      <c r="D16" s="2" t="s">
        <v>14</v>
      </c>
      <c r="E16" s="2">
        <v>-2043800000</v>
      </c>
      <c r="G16" s="2">
        <f>SUM(Table13[[#This Row],[Buy]],Table13[[#This Row],[Sell]])</f>
        <v>-2043800000</v>
      </c>
      <c r="I16" s="1" t="s">
        <v>17</v>
      </c>
      <c r="J16" s="2">
        <v>2480779330</v>
      </c>
      <c r="K16" s="1">
        <v>44412025</v>
      </c>
    </row>
    <row r="17" spans="1:20">
      <c r="B17" s="1" t="str">
        <f t="shared" si="0"/>
        <v>KR103502G6C4KTBT</v>
      </c>
      <c r="C17" s="1" t="s">
        <v>22</v>
      </c>
      <c r="D17" s="2" t="s">
        <v>14</v>
      </c>
      <c r="F17" s="2">
        <v>2797500000</v>
      </c>
      <c r="G17" s="2">
        <f>SUM(Table13[[#This Row],[Buy]],Table13[[#This Row],[Sell]])</f>
        <v>2797500000</v>
      </c>
      <c r="I17" s="1" t="s">
        <v>17</v>
      </c>
      <c r="J17" s="2">
        <v>5156973842</v>
      </c>
      <c r="K17" s="3" t="s">
        <v>15</v>
      </c>
    </row>
    <row r="18" spans="1:20">
      <c r="B18" s="1" t="str">
        <f t="shared" si="0"/>
        <v>KR103502G768KTBT</v>
      </c>
      <c r="C18" s="1" t="s">
        <v>24</v>
      </c>
      <c r="D18" s="2" t="s">
        <v>14</v>
      </c>
      <c r="E18" s="2">
        <v>-1419000000</v>
      </c>
      <c r="G18" s="2">
        <f>SUM(Table13[[#This Row],[Buy]],Table13[[#This Row],[Sell]])</f>
        <v>-1419000000</v>
      </c>
      <c r="I18" s="1" t="s">
        <v>17</v>
      </c>
      <c r="J18" s="2">
        <v>1495800150</v>
      </c>
      <c r="K18" s="1">
        <v>44321396</v>
      </c>
    </row>
    <row r="19" spans="1:20">
      <c r="B19" s="1" t="str">
        <f t="shared" si="0"/>
        <v>KR103502G867KTBT</v>
      </c>
      <c r="C19" s="1" t="s">
        <v>26</v>
      </c>
      <c r="D19" s="2" t="s">
        <v>14</v>
      </c>
      <c r="F19" s="2">
        <v>351789225</v>
      </c>
      <c r="G19" s="2">
        <f>SUM(Table13[[#This Row],[Buy]],Table13[[#This Row],[Sell]])</f>
        <v>351789225</v>
      </c>
      <c r="I19" s="1" t="s">
        <v>17</v>
      </c>
      <c r="J19" s="2">
        <v>5091133908</v>
      </c>
      <c r="K19" s="3" t="s">
        <v>15</v>
      </c>
    </row>
    <row r="20" spans="1:20">
      <c r="B20" s="1" t="str">
        <f t="shared" si="0"/>
        <v>KR103502GA34KTBT</v>
      </c>
      <c r="C20" s="1" t="s">
        <v>28</v>
      </c>
      <c r="D20" s="2" t="s">
        <v>14</v>
      </c>
      <c r="F20" s="2">
        <v>3953730000</v>
      </c>
      <c r="G20" s="2">
        <f>SUM(Table13[[#This Row],[Buy]],Table13[[#This Row],[Sell]])</f>
        <v>3953730000</v>
      </c>
      <c r="I20" s="1" t="s">
        <v>17</v>
      </c>
      <c r="J20" s="2">
        <v>3329227440</v>
      </c>
      <c r="K20" s="3" t="s">
        <v>15</v>
      </c>
    </row>
    <row r="21" spans="1:20" ht="15.75" customHeight="1">
      <c r="A21" s="16" t="s">
        <v>42</v>
      </c>
      <c r="B21" s="1" t="str">
        <f t="shared" si="0"/>
        <v>KR103502GC32KTBT</v>
      </c>
      <c r="C21" s="1" t="s">
        <v>30</v>
      </c>
      <c r="D21" s="2" t="s">
        <v>14</v>
      </c>
      <c r="E21" s="2">
        <v>-3918497400</v>
      </c>
      <c r="G21" s="2">
        <f>SUM(Table13[[#This Row],[Buy]],Table13[[#This Row],[Sell]])</f>
        <v>-3918497400</v>
      </c>
      <c r="I21" s="11" t="s">
        <v>31</v>
      </c>
      <c r="J21" s="2">
        <v>-13864315868</v>
      </c>
      <c r="K21" s="3" t="s">
        <v>15</v>
      </c>
      <c r="M21" s="10" t="s">
        <v>43</v>
      </c>
      <c r="N21" s="2"/>
      <c r="O21" s="2">
        <f>ABS(SUM(Table13[[#This Row],[GrandTotal]],J21))</f>
        <v>17782813268</v>
      </c>
      <c r="S21" s="1">
        <f>G21+J21</f>
        <v>-17782813268</v>
      </c>
    </row>
    <row r="22" spans="1:20">
      <c r="A22" s="16"/>
      <c r="G22" s="2"/>
      <c r="K22" s="3"/>
      <c r="M22" s="10">
        <v>2020</v>
      </c>
      <c r="N22" s="2"/>
      <c r="O22" s="2">
        <f>ABS(SUM(G21,J21))</f>
        <v>17782813268</v>
      </c>
    </row>
    <row r="23" spans="1:20">
      <c r="A23" s="16"/>
      <c r="G23" s="2"/>
      <c r="K23" s="3"/>
      <c r="M23" s="10">
        <v>8700</v>
      </c>
      <c r="N23" s="2"/>
      <c r="O23" s="2">
        <f>ABS(SUM(G21,J21))</f>
        <v>17782813268</v>
      </c>
    </row>
    <row r="24" spans="1:20">
      <c r="A24" s="16"/>
      <c r="G24" s="2"/>
      <c r="K24" s="3"/>
      <c r="M24" s="10">
        <v>8701</v>
      </c>
      <c r="N24" s="1">
        <f>ABS(SUM(G21,J21))</f>
        <v>17782813268</v>
      </c>
      <c r="O24" s="2"/>
    </row>
    <row r="25" spans="1:20">
      <c r="A25" s="14" t="s">
        <v>44</v>
      </c>
      <c r="B25" s="1" t="str">
        <f>C25&amp;RIGHT(D25,4)</f>
        <v>KR103502GD31KTBT</v>
      </c>
      <c r="C25" s="1" t="s">
        <v>32</v>
      </c>
      <c r="D25" s="2" t="s">
        <v>14</v>
      </c>
      <c r="E25" s="2">
        <v>-26209300000</v>
      </c>
      <c r="F25" s="2">
        <v>30782905000</v>
      </c>
      <c r="G25" s="2">
        <f>SUM(Table13[[#This Row],[Buy]],Table13[[#This Row],[Sell]])</f>
        <v>4573605000</v>
      </c>
      <c r="I25" s="1" t="s">
        <v>17</v>
      </c>
      <c r="J25" s="2">
        <v>-4677605000</v>
      </c>
      <c r="K25" s="1">
        <v>44310962</v>
      </c>
      <c r="M25" s="1" t="s">
        <v>41</v>
      </c>
      <c r="O25" s="1">
        <f>ABS(SUM(Table13[[#This Row],[GrandTotal]],J25))</f>
        <v>104000000</v>
      </c>
      <c r="S25" s="1">
        <f>G25+J25</f>
        <v>-104000000</v>
      </c>
      <c r="T25" s="1">
        <f>ABS(S25)-O25</f>
        <v>0</v>
      </c>
    </row>
    <row r="26" spans="1:20">
      <c r="A26" s="14"/>
      <c r="G26" s="2">
        <f>SUM(Table13[[#This Row],[Buy]],Table13[[#This Row],[Sell]])</f>
        <v>0</v>
      </c>
      <c r="M26" s="10">
        <v>1020</v>
      </c>
      <c r="O26" s="1">
        <f>ABS(SUM(G25,J25))</f>
        <v>104000000</v>
      </c>
    </row>
    <row r="27" spans="1:20">
      <c r="A27" s="14"/>
      <c r="G27" s="2">
        <f>SUM(Table13[[#This Row],[Buy]],Table13[[#This Row],[Sell]])</f>
        <v>0</v>
      </c>
      <c r="M27" s="10">
        <v>8700</v>
      </c>
      <c r="O27" s="1">
        <f>ABS(SUM(G25,J25))</f>
        <v>104000000</v>
      </c>
    </row>
    <row r="28" spans="1:20">
      <c r="A28" s="14"/>
      <c r="G28" s="2">
        <f>SUM(Table13[[#This Row],[Buy]],Table13[[#This Row],[Sell]])</f>
        <v>0</v>
      </c>
      <c r="M28" s="10">
        <v>8701</v>
      </c>
      <c r="N28" s="1">
        <f>ABS(SUM(G25,J25))</f>
        <v>104000000</v>
      </c>
    </row>
    <row r="29" spans="1:20">
      <c r="B29" s="1" t="str">
        <f>C29&amp;RIGHT(D29,4)</f>
        <v>KR103502GD64KTBT</v>
      </c>
      <c r="C29" s="1" t="s">
        <v>34</v>
      </c>
      <c r="D29" s="2" t="s">
        <v>14</v>
      </c>
      <c r="E29" s="2">
        <v>-255608600000</v>
      </c>
      <c r="F29" s="2">
        <v>250793115000</v>
      </c>
      <c r="G29" s="2">
        <f>SUM(Table13[[#This Row],[Buy]],Table13[[#This Row],[Sell]])</f>
        <v>-4815485000</v>
      </c>
      <c r="I29" s="1" t="s">
        <v>17</v>
      </c>
      <c r="J29" s="2">
        <v>-4243344128</v>
      </c>
      <c r="K29" s="1">
        <v>44301797</v>
      </c>
    </row>
    <row r="30" spans="1:20">
      <c r="C30" s="1" t="s">
        <v>36</v>
      </c>
      <c r="E30" s="2">
        <f>SUM(E7:E29)</f>
        <v>-292176747400</v>
      </c>
      <c r="F30" s="2">
        <f>SUM(F7:F29)</f>
        <v>291699497409</v>
      </c>
      <c r="G30" s="2">
        <f>SUM(G7:G29)</f>
        <v>-477249991</v>
      </c>
    </row>
    <row r="31" spans="1:20">
      <c r="G31" s="2"/>
    </row>
    <row r="32" spans="1:20">
      <c r="G32" s="2"/>
    </row>
    <row r="33" spans="1:20">
      <c r="G33" s="2"/>
    </row>
    <row r="34" spans="1:20">
      <c r="G34" s="2"/>
    </row>
    <row r="35" spans="1:20">
      <c r="G35" s="2"/>
    </row>
    <row r="36" spans="1:20">
      <c r="G36" s="2"/>
    </row>
    <row r="37" spans="1:20">
      <c r="A37" s="14" t="s">
        <v>45</v>
      </c>
      <c r="D37" s="1"/>
      <c r="E37" s="1"/>
      <c r="F37" s="1"/>
      <c r="G37" s="2">
        <v>10</v>
      </c>
      <c r="H37" s="1"/>
      <c r="I37" s="3" t="s">
        <v>17</v>
      </c>
      <c r="J37" s="2">
        <v>-10</v>
      </c>
      <c r="K37" s="1"/>
      <c r="L37" s="1"/>
      <c r="M37" s="1"/>
      <c r="P37" s="1"/>
      <c r="Q37" s="1"/>
      <c r="R37" s="1"/>
      <c r="S37" s="3">
        <f>G37+J37</f>
        <v>0</v>
      </c>
      <c r="T37" s="1"/>
    </row>
    <row r="38" spans="1:20">
      <c r="A38" s="14"/>
      <c r="B38" s="3"/>
      <c r="C38" s="3"/>
      <c r="G38" s="2">
        <v>-10</v>
      </c>
      <c r="H38" s="3"/>
      <c r="I38" s="3" t="s">
        <v>17</v>
      </c>
      <c r="J38" s="2">
        <v>10</v>
      </c>
      <c r="K38" s="3"/>
      <c r="L38" s="3"/>
      <c r="M38" s="3"/>
      <c r="N38" s="3"/>
      <c r="O38" s="3"/>
      <c r="P38" s="3"/>
      <c r="Q38" s="3"/>
      <c r="R38" s="3"/>
      <c r="S38" s="3"/>
      <c r="T38" s="3"/>
    </row>
    <row r="40" spans="1:20">
      <c r="A40" s="14" t="s">
        <v>46</v>
      </c>
      <c r="G40" s="2">
        <v>10</v>
      </c>
      <c r="I40" s="11" t="s">
        <v>31</v>
      </c>
      <c r="J40" s="2">
        <v>-20</v>
      </c>
      <c r="M40" s="10" t="s">
        <v>43</v>
      </c>
      <c r="O40" s="2">
        <f>ABS(G40+J40)</f>
        <v>10</v>
      </c>
      <c r="S40" s="1">
        <f>G40+J40</f>
        <v>-10</v>
      </c>
    </row>
    <row r="41" spans="1:20">
      <c r="A41" s="14"/>
      <c r="G41" s="2"/>
      <c r="I41" s="11"/>
      <c r="M41" s="10">
        <v>2020</v>
      </c>
      <c r="O41" s="2">
        <v>10</v>
      </c>
    </row>
    <row r="42" spans="1:20">
      <c r="A42" s="14"/>
      <c r="M42" s="10">
        <v>8700</v>
      </c>
      <c r="O42" s="2">
        <v>10</v>
      </c>
    </row>
    <row r="43" spans="1:20">
      <c r="A43" s="14"/>
      <c r="M43" s="10">
        <v>8701</v>
      </c>
      <c r="O43" s="2">
        <v>10</v>
      </c>
    </row>
    <row r="45" spans="1:20">
      <c r="A45" s="9" t="s">
        <v>47</v>
      </c>
      <c r="G45" s="2">
        <v>10</v>
      </c>
      <c r="I45" s="11" t="s">
        <v>31</v>
      </c>
      <c r="J45" s="2">
        <v>-10</v>
      </c>
    </row>
    <row r="46" spans="1:20">
      <c r="A46" s="9" t="s">
        <v>47</v>
      </c>
      <c r="G46" s="2">
        <v>-10</v>
      </c>
      <c r="I46" s="11" t="s">
        <v>31</v>
      </c>
      <c r="J46" s="2">
        <v>10</v>
      </c>
    </row>
    <row r="51" spans="1:10" s="7" customFormat="1">
      <c r="A51" s="12"/>
      <c r="D51" s="2"/>
      <c r="E51" s="2"/>
      <c r="F51" s="2"/>
      <c r="J51" s="8"/>
    </row>
  </sheetData>
  <mergeCells count="8">
    <mergeCell ref="M4:O4"/>
    <mergeCell ref="A8:A15"/>
    <mergeCell ref="A21:A24"/>
    <mergeCell ref="A25:A28"/>
    <mergeCell ref="A37:A38"/>
    <mergeCell ref="A40:A43"/>
    <mergeCell ref="C4:G4"/>
    <mergeCell ref="I4:K4"/>
  </mergeCells>
  <pageMargins left="0.7" right="0.7" top="0.75" bottom="0.75" header="0.511811023622047" footer="0.511811023622047"/>
  <pageSetup paperSize="9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Fill="0" autoPict="0" macro="[0]!ThisWorkbook.helloworld">
                <anchor moveWithCells="1" sizeWithCells="1">
                  <from>
                    <xdr:col>0</xdr:col>
                    <xdr:colOff>409575</xdr:colOff>
                    <xdr:row>1</xdr:row>
                    <xdr:rowOff>9525</xdr:rowOff>
                  </from>
                  <to>
                    <xdr:col>1</xdr:col>
                    <xdr:colOff>457200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Button 2">
              <controlPr defaultSize="0" print="0" autoFill="0" autoPict="0" macro="[0]!ThisWorkbook.Main">
                <anchor moveWithCells="1" sizeWithCells="1">
                  <from>
                    <xdr:col>1</xdr:col>
                    <xdr:colOff>990600</xdr:colOff>
                    <xdr:row>0</xdr:row>
                    <xdr:rowOff>161925</xdr:rowOff>
                  </from>
                  <to>
                    <xdr:col>2</xdr:col>
                    <xdr:colOff>1019175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Adjustment</vt:lpstr>
      <vt:lpstr>Adjustment 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dc:description/>
  <cp:lastModifiedBy>louiscklaw</cp:lastModifiedBy>
  <cp:revision>7</cp:revision>
  <dcterms:created xsi:type="dcterms:W3CDTF">2023-09-12T14:14:40Z</dcterms:created>
  <dcterms:modified xsi:type="dcterms:W3CDTF">2023-09-13T01:42:47Z</dcterms:modified>
  <dc:language>en-US</dc:language>
</cp:coreProperties>
</file>