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codeName="ThisWorkbook"/>
  <mc:AlternateContent xmlns:mc="http://schemas.openxmlformats.org/markup-compatibility/2006">
    <mc:Choice Requires="x15">
      <x15ac:absPath xmlns:x15ac="http://schemas.microsoft.com/office/spreadsheetml/2010/11/ac" url="D:\_workspace\carousell-comission-playlist\leewinnie818\delivery\"/>
    </mc:Choice>
  </mc:AlternateContent>
  <xr:revisionPtr revIDLastSave="0" documentId="13_ncr:1_{76A278C0-79DE-40EC-8894-4C581138D42B}" xr6:coauthVersionLast="36" xr6:coauthVersionMax="47" xr10:uidLastSave="{00000000-0000-0000-0000-000000000000}"/>
  <bookViews>
    <workbookView xWindow="-120" yWindow="-120" windowWidth="29040" windowHeight="15720" tabRatio="716" activeTab="3" xr2:uid="{00000000-000D-0000-FFFF-FFFF00000000}"/>
    <workbookView xWindow="0" yWindow="0" windowWidth="21570" windowHeight="8430" activeTab="7" xr2:uid="{5B7F60ED-1092-4FB3-9BC9-6500C5F965FA}"/>
  </bookViews>
  <sheets>
    <sheet name="ppt-a-pct-b-pct" sheetId="27" r:id="rId1"/>
    <sheet name="ppt-mth-bal-cont" sheetId="26" r:id="rId2"/>
    <sheet name="ppt-mth-bal" sheetId="25" r:id="rId3"/>
    <sheet name="ppt-spent-cont" sheetId="24" r:id="rId4"/>
    <sheet name="ppt-spent" sheetId="23" r:id="rId5"/>
    <sheet name="ppt-mth-income" sheetId="22" r:id="rId6"/>
    <sheet name="ppt-mth-oper-balance" sheetId="21" r:id="rId7"/>
    <sheet name="Power point" sheetId="20" r:id="rId8"/>
    <sheet name="Exp_Co (YTD)" sheetId="7" r:id="rId9"/>
    <sheet name="Exp_private (YTD)" sheetId="8" r:id="rId10"/>
    <sheet name="Exp_Co (MTM)" sheetId="9" r:id="rId11"/>
    <sheet name="Exp_private (MTM)" sheetId="10" r:id="rId12"/>
  </sheets>
  <definedNames>
    <definedName name="_xlnm._FilterDatabase" localSheetId="10" hidden="1">'Exp_Co (MTM)'!$A$25:$BA$38</definedName>
    <definedName name="_xlnm._FilterDatabase" localSheetId="8" hidden="1">'Exp_Co (YTD)'!$A$26:$AX$38</definedName>
    <definedName name="_xlnm._FilterDatabase" localSheetId="11" hidden="1">'Exp_private (MTM)'!$A$15:$BL$30</definedName>
    <definedName name="_xlnm._FilterDatabase" localSheetId="9" hidden="1">'Exp_private (YTD)'!$A$15:$AS$30</definedName>
    <definedName name="_xlnm.Print_Area" localSheetId="10">'Exp_Co (MTM)'!$A$1:$AT$48</definedName>
    <definedName name="_xlnm.Print_Area" localSheetId="8">'Exp_Co (YTD)'!$A$1:$AL$47</definedName>
    <definedName name="_xlnm.Print_Area" localSheetId="11">'Exp_private (MTM)'!$A$1:$AS$33</definedName>
    <definedName name="_xlnm.Print_Area" localSheetId="9">'Exp_private (YTD)'!$A$1:$AK$33</definedName>
  </definedNames>
  <calcPr calcId="191029"/>
</workbook>
</file>

<file path=xl/calcChain.xml><?xml version="1.0" encoding="utf-8"?>
<calcChain xmlns="http://schemas.openxmlformats.org/spreadsheetml/2006/main">
  <c r="C10" i="27" l="1"/>
  <c r="C9" i="27"/>
  <c r="C8" i="27"/>
  <c r="C7" i="27"/>
  <c r="C6" i="27"/>
  <c r="C5" i="27"/>
  <c r="I17" i="20"/>
  <c r="H17" i="20"/>
  <c r="G17" i="20"/>
  <c r="E17" i="20"/>
  <c r="D17" i="20"/>
  <c r="C17" i="20"/>
  <c r="I15" i="20"/>
  <c r="H15" i="20"/>
  <c r="G15" i="20"/>
  <c r="E15" i="20"/>
  <c r="I14" i="20"/>
  <c r="H14" i="20"/>
  <c r="G14" i="20"/>
  <c r="E14" i="20"/>
  <c r="D14" i="20"/>
  <c r="C14" i="20"/>
  <c r="I13" i="20"/>
  <c r="H13" i="20"/>
  <c r="G13" i="20"/>
  <c r="E13" i="20"/>
  <c r="I12" i="20"/>
  <c r="H12" i="20"/>
  <c r="G12" i="20"/>
  <c r="E12" i="20"/>
  <c r="D12" i="20"/>
  <c r="D13" i="20" s="1"/>
  <c r="D15" i="20" s="1"/>
  <c r="C12" i="20"/>
  <c r="C13" i="20" s="1"/>
  <c r="C15" i="20" s="1"/>
  <c r="I11" i="20"/>
  <c r="H11" i="20"/>
  <c r="G11" i="20"/>
  <c r="E11" i="20"/>
  <c r="D11" i="20"/>
  <c r="C11" i="20"/>
  <c r="I12" i="21"/>
  <c r="H12" i="21"/>
  <c r="G12" i="21"/>
  <c r="E12" i="21"/>
  <c r="D12" i="21"/>
  <c r="D8" i="21" s="1"/>
  <c r="C12" i="21"/>
  <c r="I10" i="21"/>
  <c r="H10" i="21"/>
  <c r="G10" i="21"/>
  <c r="E10" i="21"/>
  <c r="D10" i="21"/>
  <c r="C10" i="21"/>
  <c r="I9" i="21"/>
  <c r="H9" i="21"/>
  <c r="G9" i="21"/>
  <c r="E9" i="21"/>
  <c r="D9" i="21"/>
  <c r="C9" i="21"/>
  <c r="I8" i="21"/>
  <c r="H8" i="21"/>
  <c r="G8" i="21"/>
  <c r="E8" i="21"/>
  <c r="C8" i="21"/>
  <c r="I7" i="21"/>
  <c r="H7" i="21"/>
  <c r="G7" i="21"/>
  <c r="E7" i="21"/>
  <c r="D7" i="21"/>
  <c r="C7" i="21"/>
  <c r="I6" i="21"/>
  <c r="H6" i="21"/>
  <c r="G6" i="21"/>
  <c r="E6" i="21"/>
  <c r="D6" i="21"/>
  <c r="C6" i="21"/>
  <c r="A12" i="21"/>
  <c r="L103" i="20" l="1"/>
  <c r="K103" i="20"/>
  <c r="R30" i="8" l="1"/>
  <c r="R29" i="8"/>
  <c r="R28" i="8"/>
  <c r="R27" i="8"/>
  <c r="R26" i="8"/>
  <c r="R25" i="8"/>
  <c r="R24" i="8"/>
  <c r="R23" i="8"/>
  <c r="AJ23" i="8" s="1"/>
  <c r="R22" i="8"/>
  <c r="AJ22" i="8" s="1"/>
  <c r="R21" i="8"/>
  <c r="AJ21" i="8" s="1"/>
  <c r="R20" i="8"/>
  <c r="R19" i="8"/>
  <c r="R18" i="8"/>
  <c r="R17" i="8"/>
  <c r="R16" i="8"/>
  <c r="R13" i="8"/>
  <c r="R12" i="8"/>
  <c r="R11" i="8"/>
  <c r="R10" i="8"/>
  <c r="R9" i="8"/>
  <c r="R8" i="8"/>
  <c r="AG20" i="7"/>
  <c r="N7" i="9"/>
  <c r="C121" i="20"/>
  <c r="Z11" i="20"/>
  <c r="Z12" i="20"/>
  <c r="Z13" i="20"/>
  <c r="Z14" i="20"/>
  <c r="Z15" i="20"/>
  <c r="Z17" i="20"/>
  <c r="AD27" i="20"/>
  <c r="Z31" i="20"/>
  <c r="Z32" i="20"/>
  <c r="Z33" i="20"/>
  <c r="Z34" i="20"/>
  <c r="Z35" i="20"/>
  <c r="Z36" i="20"/>
  <c r="Z37" i="20"/>
  <c r="Z38" i="20"/>
  <c r="AD47" i="20"/>
  <c r="V60" i="20"/>
  <c r="W60" i="20"/>
  <c r="V61" i="20"/>
  <c r="W61" i="20"/>
  <c r="AD70" i="20"/>
  <c r="AD78" i="20"/>
  <c r="AD100" i="20"/>
  <c r="AO30" i="10"/>
  <c r="AP30" i="10" s="1"/>
  <c r="AL30" i="10"/>
  <c r="AM30" i="10" s="1"/>
  <c r="AI30" i="10"/>
  <c r="AJ30" i="10" s="1"/>
  <c r="AF30" i="10"/>
  <c r="AG30" i="10" s="1"/>
  <c r="AC30" i="10"/>
  <c r="AD30" i="10" s="1"/>
  <c r="Z30" i="10"/>
  <c r="AA30" i="10" s="1"/>
  <c r="W30" i="10"/>
  <c r="X30" i="10" s="1"/>
  <c r="T30" i="10"/>
  <c r="U30" i="10" s="1"/>
  <c r="Q30" i="10"/>
  <c r="R30" i="10" s="1"/>
  <c r="N30" i="10"/>
  <c r="O30" i="10" s="1"/>
  <c r="K30" i="10"/>
  <c r="L30" i="10" s="1"/>
  <c r="H30" i="10"/>
  <c r="I30" i="10" s="1"/>
  <c r="E30" i="10"/>
  <c r="F30" i="10" s="1"/>
  <c r="AO29" i="10"/>
  <c r="AP29" i="10" s="1"/>
  <c r="AL29" i="10"/>
  <c r="AM29" i="10" s="1"/>
  <c r="AI29" i="10"/>
  <c r="AJ29" i="10" s="1"/>
  <c r="AF29" i="10"/>
  <c r="AG29" i="10" s="1"/>
  <c r="AC29" i="10"/>
  <c r="AD29" i="10" s="1"/>
  <c r="Z29" i="10"/>
  <c r="AA29" i="10" s="1"/>
  <c r="W29" i="10"/>
  <c r="X29" i="10" s="1"/>
  <c r="T29" i="10"/>
  <c r="U29" i="10" s="1"/>
  <c r="Q29" i="10"/>
  <c r="R29" i="10" s="1"/>
  <c r="N29" i="10"/>
  <c r="O29" i="10" s="1"/>
  <c r="K29" i="10"/>
  <c r="L29" i="10" s="1"/>
  <c r="H29" i="10"/>
  <c r="I29" i="10" s="1"/>
  <c r="E29" i="10"/>
  <c r="F29" i="10" s="1"/>
  <c r="AO28" i="10"/>
  <c r="AP28" i="10" s="1"/>
  <c r="AL28" i="10"/>
  <c r="AM28" i="10" s="1"/>
  <c r="AI28" i="10"/>
  <c r="AJ28" i="10" s="1"/>
  <c r="AF28" i="10"/>
  <c r="AG28" i="10" s="1"/>
  <c r="AC28" i="10"/>
  <c r="AD28" i="10" s="1"/>
  <c r="Z28" i="10"/>
  <c r="AA28" i="10" s="1"/>
  <c r="W28" i="10"/>
  <c r="X28" i="10" s="1"/>
  <c r="T28" i="10"/>
  <c r="U28" i="10" s="1"/>
  <c r="Q28" i="10"/>
  <c r="R28" i="10" s="1"/>
  <c r="N28" i="10"/>
  <c r="O28" i="10" s="1"/>
  <c r="K28" i="10"/>
  <c r="L28" i="10" s="1"/>
  <c r="H28" i="10"/>
  <c r="I28" i="10" s="1"/>
  <c r="E28" i="10"/>
  <c r="F28" i="10" s="1"/>
  <c r="AO27" i="10"/>
  <c r="AP27" i="10" s="1"/>
  <c r="AL27" i="10"/>
  <c r="AM27" i="10" s="1"/>
  <c r="AI27" i="10"/>
  <c r="AJ27" i="10" s="1"/>
  <c r="AF27" i="10"/>
  <c r="AG27" i="10" s="1"/>
  <c r="AC27" i="10"/>
  <c r="AD27" i="10" s="1"/>
  <c r="Z27" i="10"/>
  <c r="AA27" i="10" s="1"/>
  <c r="W27" i="10"/>
  <c r="X27" i="10" s="1"/>
  <c r="T27" i="10"/>
  <c r="U27" i="10" s="1"/>
  <c r="Q27" i="10"/>
  <c r="R27" i="10" s="1"/>
  <c r="N27" i="10"/>
  <c r="O27" i="10" s="1"/>
  <c r="K27" i="10"/>
  <c r="L27" i="10" s="1"/>
  <c r="H27" i="10"/>
  <c r="I27" i="10" s="1"/>
  <c r="E27" i="10"/>
  <c r="F27" i="10" s="1"/>
  <c r="AO26" i="10"/>
  <c r="AP26" i="10" s="1"/>
  <c r="AL26" i="10"/>
  <c r="AM26" i="10" s="1"/>
  <c r="AI26" i="10"/>
  <c r="AJ26" i="10" s="1"/>
  <c r="AF26" i="10"/>
  <c r="AG26" i="10" s="1"/>
  <c r="AC26" i="10"/>
  <c r="AD26" i="10" s="1"/>
  <c r="Z26" i="10"/>
  <c r="AA26" i="10" s="1"/>
  <c r="W26" i="10"/>
  <c r="X26" i="10" s="1"/>
  <c r="T26" i="10"/>
  <c r="U26" i="10" s="1"/>
  <c r="Q26" i="10"/>
  <c r="R26" i="10" s="1"/>
  <c r="N26" i="10"/>
  <c r="O26" i="10" s="1"/>
  <c r="K26" i="10"/>
  <c r="L26" i="10" s="1"/>
  <c r="H26" i="10"/>
  <c r="I26" i="10" s="1"/>
  <c r="E26" i="10"/>
  <c r="F26" i="10" s="1"/>
  <c r="AO25" i="10"/>
  <c r="AP25" i="10" s="1"/>
  <c r="AL25" i="10"/>
  <c r="AM25" i="10" s="1"/>
  <c r="AI25" i="10"/>
  <c r="AJ25" i="10" s="1"/>
  <c r="AF25" i="10"/>
  <c r="AG25" i="10" s="1"/>
  <c r="AC25" i="10"/>
  <c r="AD25" i="10" s="1"/>
  <c r="Z25" i="10"/>
  <c r="AA25" i="10" s="1"/>
  <c r="W25" i="10"/>
  <c r="X25" i="10" s="1"/>
  <c r="T25" i="10"/>
  <c r="U25" i="10" s="1"/>
  <c r="Q25" i="10"/>
  <c r="R25" i="10" s="1"/>
  <c r="N25" i="10"/>
  <c r="O25" i="10" s="1"/>
  <c r="K25" i="10"/>
  <c r="L25" i="10" s="1"/>
  <c r="H25" i="10"/>
  <c r="I25" i="10" s="1"/>
  <c r="E25" i="10"/>
  <c r="F25" i="10" s="1"/>
  <c r="AO24" i="10"/>
  <c r="AP24" i="10" s="1"/>
  <c r="AL24" i="10"/>
  <c r="AM24" i="10" s="1"/>
  <c r="AI24" i="10"/>
  <c r="AJ24" i="10" s="1"/>
  <c r="AF24" i="10"/>
  <c r="AG24" i="10" s="1"/>
  <c r="AC24" i="10"/>
  <c r="AD24" i="10" s="1"/>
  <c r="Z24" i="10"/>
  <c r="AA24" i="10" s="1"/>
  <c r="W24" i="10"/>
  <c r="X24" i="10" s="1"/>
  <c r="T24" i="10"/>
  <c r="U24" i="10" s="1"/>
  <c r="Q24" i="10"/>
  <c r="R24" i="10" s="1"/>
  <c r="N24" i="10"/>
  <c r="O24" i="10" s="1"/>
  <c r="K24" i="10"/>
  <c r="L24" i="10" s="1"/>
  <c r="H24" i="10"/>
  <c r="I24" i="10" s="1"/>
  <c r="E24" i="10"/>
  <c r="F24" i="10" s="1"/>
  <c r="AO23" i="10"/>
  <c r="AP23" i="10" s="1"/>
  <c r="AL23" i="10"/>
  <c r="AM23" i="10" s="1"/>
  <c r="AI23" i="10"/>
  <c r="AJ23" i="10" s="1"/>
  <c r="AF23" i="10"/>
  <c r="AG23" i="10" s="1"/>
  <c r="AC23" i="10"/>
  <c r="AD23" i="10" s="1"/>
  <c r="Z23" i="10"/>
  <c r="AA23" i="10" s="1"/>
  <c r="W23" i="10"/>
  <c r="X23" i="10" s="1"/>
  <c r="T23" i="10"/>
  <c r="U23" i="10" s="1"/>
  <c r="Q23" i="10"/>
  <c r="R23" i="10" s="1"/>
  <c r="N23" i="10"/>
  <c r="O23" i="10" s="1"/>
  <c r="K23" i="10"/>
  <c r="L23" i="10" s="1"/>
  <c r="H23" i="10"/>
  <c r="I23" i="10" s="1"/>
  <c r="E23" i="10"/>
  <c r="F23" i="10" s="1"/>
  <c r="AO22" i="10"/>
  <c r="AP22" i="10" s="1"/>
  <c r="AL22" i="10"/>
  <c r="AM22" i="10" s="1"/>
  <c r="AI22" i="10"/>
  <c r="AJ22" i="10" s="1"/>
  <c r="AF22" i="10"/>
  <c r="AG22" i="10" s="1"/>
  <c r="AC22" i="10"/>
  <c r="AD22" i="10" s="1"/>
  <c r="Z22" i="10"/>
  <c r="AA22" i="10" s="1"/>
  <c r="W22" i="10"/>
  <c r="X22" i="10" s="1"/>
  <c r="T22" i="10"/>
  <c r="U22" i="10" s="1"/>
  <c r="Q22" i="10"/>
  <c r="R22" i="10" s="1"/>
  <c r="N22" i="10"/>
  <c r="O22" i="10" s="1"/>
  <c r="K22" i="10"/>
  <c r="L22" i="10" s="1"/>
  <c r="H22" i="10"/>
  <c r="I22" i="10" s="1"/>
  <c r="E22" i="10"/>
  <c r="F22" i="10" s="1"/>
  <c r="AO21" i="10"/>
  <c r="AP21" i="10" s="1"/>
  <c r="AL21" i="10"/>
  <c r="AM21" i="10" s="1"/>
  <c r="AI21" i="10"/>
  <c r="AJ21" i="10" s="1"/>
  <c r="AF21" i="10"/>
  <c r="AG21" i="10" s="1"/>
  <c r="AC21" i="10"/>
  <c r="AD21" i="10" s="1"/>
  <c r="Z21" i="10"/>
  <c r="AA21" i="10" s="1"/>
  <c r="W21" i="10"/>
  <c r="X21" i="10" s="1"/>
  <c r="T21" i="10"/>
  <c r="U21" i="10" s="1"/>
  <c r="Q21" i="10"/>
  <c r="R21" i="10" s="1"/>
  <c r="N21" i="10"/>
  <c r="O21" i="10" s="1"/>
  <c r="K21" i="10"/>
  <c r="L21" i="10" s="1"/>
  <c r="H21" i="10"/>
  <c r="I21" i="10" s="1"/>
  <c r="E21" i="10"/>
  <c r="F21" i="10" s="1"/>
  <c r="AG29" i="8"/>
  <c r="AJ29" i="8"/>
  <c r="AG28" i="8"/>
  <c r="AJ28" i="8"/>
  <c r="AG27" i="8"/>
  <c r="AJ27" i="8"/>
  <c r="AG26" i="8"/>
  <c r="AJ26" i="8"/>
  <c r="AG25" i="8"/>
  <c r="AJ25" i="8" s="1"/>
  <c r="AG24" i="8"/>
  <c r="AJ24" i="8"/>
  <c r="AG23" i="8"/>
  <c r="AG22" i="8"/>
  <c r="AG21" i="8"/>
  <c r="J81" i="20"/>
  <c r="AR22" i="10" l="1"/>
  <c r="AR29" i="10"/>
  <c r="AS29" i="10" s="1"/>
  <c r="AR28" i="10"/>
  <c r="AS28" i="10" s="1"/>
  <c r="AR30" i="10"/>
  <c r="AS30" i="10" s="1"/>
  <c r="AR24" i="10"/>
  <c r="AS24" i="10" s="1"/>
  <c r="AR23" i="10"/>
  <c r="AR25" i="10"/>
  <c r="AS25" i="10" s="1"/>
  <c r="AR21" i="10"/>
  <c r="AS21" i="10" s="1"/>
  <c r="AS22" i="10"/>
  <c r="AS23" i="10"/>
  <c r="AR26" i="10"/>
  <c r="AS26" i="10" s="1"/>
  <c r="AR27" i="10"/>
  <c r="AS27" i="10" s="1"/>
  <c r="AK24" i="8"/>
  <c r="AK25" i="8"/>
  <c r="AK26" i="8"/>
  <c r="AK21" i="8"/>
  <c r="AK27" i="8"/>
  <c r="AK22" i="8"/>
  <c r="AK28" i="8"/>
  <c r="AK23" i="8"/>
  <c r="AK29" i="8"/>
  <c r="R43" i="7" l="1"/>
  <c r="R38" i="7"/>
  <c r="R37" i="7"/>
  <c r="AJ37" i="7" s="1"/>
  <c r="AK37" i="7" s="1"/>
  <c r="R36" i="7"/>
  <c r="R35" i="7"/>
  <c r="R34" i="7"/>
  <c r="R33" i="7"/>
  <c r="R32" i="7"/>
  <c r="R31" i="7"/>
  <c r="R30" i="7"/>
  <c r="R29" i="7"/>
  <c r="AJ29" i="7" s="1"/>
  <c r="R28" i="7"/>
  <c r="AJ28" i="7" s="1"/>
  <c r="AK28" i="7" s="1"/>
  <c r="R27" i="7"/>
  <c r="R22" i="7"/>
  <c r="R21" i="7"/>
  <c r="R20" i="7"/>
  <c r="R16" i="7"/>
  <c r="R15" i="7"/>
  <c r="R12" i="7"/>
  <c r="R11" i="7"/>
  <c r="R10" i="7"/>
  <c r="R9" i="7"/>
  <c r="R8" i="7"/>
  <c r="B34" i="9"/>
  <c r="B35" i="9"/>
  <c r="B36" i="9"/>
  <c r="N36" i="9" s="1"/>
  <c r="O36" i="9" s="1"/>
  <c r="B37" i="9"/>
  <c r="AL36" i="9"/>
  <c r="AM36" i="9" s="1"/>
  <c r="AI36" i="9"/>
  <c r="AJ36" i="9" s="1"/>
  <c r="AF36" i="9"/>
  <c r="AG36" i="9" s="1"/>
  <c r="AC36" i="9"/>
  <c r="AD36" i="9" s="1"/>
  <c r="W36" i="9"/>
  <c r="X36" i="9" s="1"/>
  <c r="T36" i="9"/>
  <c r="U36" i="9" s="1"/>
  <c r="Q36" i="9"/>
  <c r="R36" i="9" s="1"/>
  <c r="B27" i="9"/>
  <c r="AI27" i="9" s="1"/>
  <c r="AJ27" i="9" s="1"/>
  <c r="B28" i="9"/>
  <c r="AF28" i="9" s="1"/>
  <c r="AG28" i="9" s="1"/>
  <c r="B29" i="9"/>
  <c r="AC29" i="9" s="1"/>
  <c r="AD29" i="9" s="1"/>
  <c r="B30" i="9"/>
  <c r="T30" i="9" s="1"/>
  <c r="U30" i="9" s="1"/>
  <c r="B31" i="9"/>
  <c r="Q31" i="9" s="1"/>
  <c r="R31" i="9" s="1"/>
  <c r="B32" i="9"/>
  <c r="N32" i="9" s="1"/>
  <c r="O32" i="9" s="1"/>
  <c r="B33" i="9"/>
  <c r="K33" i="9" s="1"/>
  <c r="L33" i="9" s="1"/>
  <c r="H34" i="9"/>
  <c r="I34" i="9" s="1"/>
  <c r="AL35" i="9"/>
  <c r="AM35" i="9" s="1"/>
  <c r="B26" i="9"/>
  <c r="AO35" i="9"/>
  <c r="AP35" i="9" s="1"/>
  <c r="N35" i="9"/>
  <c r="O35" i="9" s="1"/>
  <c r="K35" i="9"/>
  <c r="L35" i="9" s="1"/>
  <c r="H35" i="9"/>
  <c r="I35" i="9" s="1"/>
  <c r="T34" i="9"/>
  <c r="U34" i="9" s="1"/>
  <c r="Q34" i="9"/>
  <c r="R34" i="9" s="1"/>
  <c r="N34" i="9"/>
  <c r="O34" i="9" s="1"/>
  <c r="K34" i="9"/>
  <c r="L34" i="9" s="1"/>
  <c r="AO32" i="9"/>
  <c r="AP32" i="9" s="1"/>
  <c r="AI32" i="9"/>
  <c r="AJ32" i="9" s="1"/>
  <c r="Z32" i="9"/>
  <c r="AA32" i="9" s="1"/>
  <c r="W32" i="9"/>
  <c r="X32" i="9" s="1"/>
  <c r="AO31" i="9"/>
  <c r="AP31" i="9" s="1"/>
  <c r="AI31" i="9"/>
  <c r="AJ31" i="9" s="1"/>
  <c r="AF31" i="9"/>
  <c r="AG31" i="9" s="1"/>
  <c r="AC31" i="9"/>
  <c r="AD31" i="9" s="1"/>
  <c r="W31" i="9"/>
  <c r="X31" i="9" s="1"/>
  <c r="T31" i="9"/>
  <c r="U31" i="9" s="1"/>
  <c r="H31" i="9"/>
  <c r="I31" i="9" s="1"/>
  <c r="AL30" i="9"/>
  <c r="AM30" i="9" s="1"/>
  <c r="AF30" i="9"/>
  <c r="AG30" i="9" s="1"/>
  <c r="AC30" i="9"/>
  <c r="AD30" i="9" s="1"/>
  <c r="Z30" i="9"/>
  <c r="AA30" i="9" s="1"/>
  <c r="W30" i="9"/>
  <c r="X30" i="9" s="1"/>
  <c r="K30" i="9"/>
  <c r="L30" i="9" s="1"/>
  <c r="AF29" i="9"/>
  <c r="AG29" i="9" s="1"/>
  <c r="AL28" i="9"/>
  <c r="AM28" i="9" s="1"/>
  <c r="AI28" i="9"/>
  <c r="AJ28" i="9" s="1"/>
  <c r="N28" i="9"/>
  <c r="O28" i="9" s="1"/>
  <c r="K28" i="9"/>
  <c r="L28" i="9" s="1"/>
  <c r="AO27" i="9"/>
  <c r="AP27" i="9" s="1"/>
  <c r="AL27" i="9"/>
  <c r="AM27" i="9" s="1"/>
  <c r="T27" i="9"/>
  <c r="U27" i="9" s="1"/>
  <c r="Q27" i="9"/>
  <c r="R27" i="9" s="1"/>
  <c r="N27" i="9"/>
  <c r="O27" i="9" s="1"/>
  <c r="H27" i="9"/>
  <c r="I27" i="9" s="1"/>
  <c r="E27" i="9"/>
  <c r="F27" i="9" s="1"/>
  <c r="AG37" i="7"/>
  <c r="AG36" i="7"/>
  <c r="AJ36" i="7"/>
  <c r="AG35" i="7"/>
  <c r="AJ35" i="7"/>
  <c r="AG34" i="7"/>
  <c r="AJ34" i="7"/>
  <c r="AK34" i="7" s="1"/>
  <c r="AG33" i="7"/>
  <c r="AJ33" i="7"/>
  <c r="AG32" i="7"/>
  <c r="AJ32" i="7"/>
  <c r="AG31" i="7"/>
  <c r="AG30" i="7"/>
  <c r="AJ30" i="7"/>
  <c r="AG29" i="7"/>
  <c r="AG28" i="7"/>
  <c r="A17" i="20"/>
  <c r="AO8" i="10"/>
  <c r="AP8" i="10" s="1"/>
  <c r="AL8" i="10"/>
  <c r="AM8" i="10" s="1"/>
  <c r="AI8" i="10"/>
  <c r="AJ8" i="10" s="1"/>
  <c r="AF8" i="10"/>
  <c r="AG8" i="10" s="1"/>
  <c r="AC8" i="10"/>
  <c r="AD8" i="10" s="1"/>
  <c r="Z8" i="10"/>
  <c r="AA8" i="10" s="1"/>
  <c r="W8" i="10"/>
  <c r="X8" i="10" s="1"/>
  <c r="T8" i="10"/>
  <c r="U8" i="10" s="1"/>
  <c r="Q8" i="10"/>
  <c r="R8" i="10" s="1"/>
  <c r="N8" i="10"/>
  <c r="O8" i="10" s="1"/>
  <c r="K8" i="10"/>
  <c r="L8" i="10" s="1"/>
  <c r="H8" i="10"/>
  <c r="I8" i="10" s="1"/>
  <c r="E8" i="10"/>
  <c r="F8" i="10" s="1"/>
  <c r="AG10" i="8"/>
  <c r="AG11" i="8"/>
  <c r="AG12" i="8"/>
  <c r="AG13" i="8"/>
  <c r="AK13" i="8" s="1"/>
  <c r="M23" i="7"/>
  <c r="M17" i="7"/>
  <c r="M13" i="7"/>
  <c r="M18" i="7" s="1"/>
  <c r="M25" i="7" s="1"/>
  <c r="AJ31" i="7" l="1"/>
  <c r="AK31" i="7" s="1"/>
  <c r="AJ10" i="8"/>
  <c r="AJ12" i="8"/>
  <c r="AJ13" i="8"/>
  <c r="AO36" i="9"/>
  <c r="AP36" i="9" s="1"/>
  <c r="Z36" i="9"/>
  <c r="AA36" i="9" s="1"/>
  <c r="E36" i="9"/>
  <c r="F36" i="9" s="1"/>
  <c r="AR34" i="9"/>
  <c r="AS34" i="9" s="1"/>
  <c r="AR36" i="9"/>
  <c r="AS36" i="9" s="1"/>
  <c r="K36" i="9"/>
  <c r="L36" i="9" s="1"/>
  <c r="AI29" i="9"/>
  <c r="AJ29" i="9" s="1"/>
  <c r="AC32" i="9"/>
  <c r="AD32" i="9" s="1"/>
  <c r="E28" i="9"/>
  <c r="F28" i="9" s="1"/>
  <c r="AO28" i="9"/>
  <c r="AP28" i="9" s="1"/>
  <c r="AL29" i="9"/>
  <c r="AM29" i="9" s="1"/>
  <c r="K27" i="9"/>
  <c r="L27" i="9" s="1"/>
  <c r="H28" i="9"/>
  <c r="I28" i="9" s="1"/>
  <c r="E29" i="9"/>
  <c r="F29" i="9" s="1"/>
  <c r="AO29" i="9"/>
  <c r="AP29" i="9" s="1"/>
  <c r="Z31" i="9"/>
  <c r="AA31" i="9" s="1"/>
  <c r="AF32" i="9"/>
  <c r="AG32" i="9" s="1"/>
  <c r="K29" i="9"/>
  <c r="L29" i="9" s="1"/>
  <c r="Q28" i="9"/>
  <c r="R28" i="9" s="1"/>
  <c r="N29" i="9"/>
  <c r="O29" i="9" s="1"/>
  <c r="W27" i="9"/>
  <c r="X27" i="9" s="1"/>
  <c r="T28" i="9"/>
  <c r="U28" i="9" s="1"/>
  <c r="Q29" i="9"/>
  <c r="R29" i="9" s="1"/>
  <c r="AL31" i="9"/>
  <c r="AM31" i="9" s="1"/>
  <c r="Q33" i="9"/>
  <c r="R33" i="9" s="1"/>
  <c r="N33" i="9"/>
  <c r="O33" i="9" s="1"/>
  <c r="T33" i="9"/>
  <c r="U33" i="9" s="1"/>
  <c r="AC27" i="9"/>
  <c r="AD27" i="9" s="1"/>
  <c r="Z28" i="9"/>
  <c r="AA28" i="9" s="1"/>
  <c r="W29" i="9"/>
  <c r="X29" i="9" s="1"/>
  <c r="AI30" i="9"/>
  <c r="AJ30" i="9" s="1"/>
  <c r="E32" i="9"/>
  <c r="F32" i="9" s="1"/>
  <c r="W33" i="9"/>
  <c r="X33" i="9" s="1"/>
  <c r="Z27" i="9"/>
  <c r="AA27" i="9" s="1"/>
  <c r="W28" i="9"/>
  <c r="X28" i="9" s="1"/>
  <c r="T29" i="9"/>
  <c r="U29" i="9" s="1"/>
  <c r="AF27" i="9"/>
  <c r="AG27" i="9" s="1"/>
  <c r="AC28" i="9"/>
  <c r="AD28" i="9" s="1"/>
  <c r="Z29" i="9"/>
  <c r="AA29" i="9" s="1"/>
  <c r="Q32" i="9"/>
  <c r="R32" i="9" s="1"/>
  <c r="AR32" i="9" s="1"/>
  <c r="AS32" i="9" s="1"/>
  <c r="Z33" i="9"/>
  <c r="AA33" i="9" s="1"/>
  <c r="H36" i="9"/>
  <c r="I36" i="9" s="1"/>
  <c r="H29" i="9"/>
  <c r="I29" i="9" s="1"/>
  <c r="E31" i="9"/>
  <c r="F31" i="9" s="1"/>
  <c r="T32" i="9"/>
  <c r="U32" i="9" s="1"/>
  <c r="AC33" i="9"/>
  <c r="AD33" i="9" s="1"/>
  <c r="Z34" i="9"/>
  <c r="AA34" i="9" s="1"/>
  <c r="AR27" i="9"/>
  <c r="AS27" i="9" s="1"/>
  <c r="E30" i="9"/>
  <c r="F30" i="9" s="1"/>
  <c r="AO30" i="9"/>
  <c r="AP30" i="9" s="1"/>
  <c r="AF33" i="9"/>
  <c r="AG33" i="9" s="1"/>
  <c r="AC34" i="9"/>
  <c r="AD34" i="9" s="1"/>
  <c r="Z35" i="9"/>
  <c r="AA35" i="9" s="1"/>
  <c r="W34" i="9"/>
  <c r="X34" i="9" s="1"/>
  <c r="W35" i="9"/>
  <c r="X35" i="9" s="1"/>
  <c r="AR28" i="9"/>
  <c r="AS28" i="9" s="1"/>
  <c r="H30" i="9"/>
  <c r="I30" i="9" s="1"/>
  <c r="AL32" i="9"/>
  <c r="AM32" i="9" s="1"/>
  <c r="AI33" i="9"/>
  <c r="AJ33" i="9" s="1"/>
  <c r="AF34" i="9"/>
  <c r="AG34" i="9" s="1"/>
  <c r="AC35" i="9"/>
  <c r="AD35" i="9" s="1"/>
  <c r="Q35" i="9"/>
  <c r="R35" i="9" s="1"/>
  <c r="AR35" i="9" s="1"/>
  <c r="O30" i="9"/>
  <c r="K31" i="9"/>
  <c r="L31" i="9" s="1"/>
  <c r="H32" i="9"/>
  <c r="I32" i="9" s="1"/>
  <c r="E33" i="9"/>
  <c r="F33" i="9" s="1"/>
  <c r="AO33" i="9"/>
  <c r="AP33" i="9" s="1"/>
  <c r="AL34" i="9"/>
  <c r="AM34" i="9" s="1"/>
  <c r="T35" i="9"/>
  <c r="U35" i="9" s="1"/>
  <c r="AL33" i="9"/>
  <c r="AM33" i="9" s="1"/>
  <c r="AF35" i="9"/>
  <c r="AG35" i="9" s="1"/>
  <c r="Q30" i="9"/>
  <c r="R30" i="9" s="1"/>
  <c r="N31" i="9"/>
  <c r="O31" i="9" s="1"/>
  <c r="AR31" i="9" s="1"/>
  <c r="AS31" i="9" s="1"/>
  <c r="K32" i="9"/>
  <c r="L32" i="9" s="1"/>
  <c r="H33" i="9"/>
  <c r="I33" i="9" s="1"/>
  <c r="E34" i="9"/>
  <c r="F34" i="9" s="1"/>
  <c r="AO34" i="9"/>
  <c r="AP34" i="9" s="1"/>
  <c r="AI35" i="9"/>
  <c r="AJ35" i="9" s="1"/>
  <c r="AI34" i="9"/>
  <c r="AJ34" i="9" s="1"/>
  <c r="E35" i="9"/>
  <c r="F35" i="9" s="1"/>
  <c r="AK32" i="7"/>
  <c r="AK33" i="7"/>
  <c r="AK29" i="7"/>
  <c r="AK35" i="7"/>
  <c r="AK30" i="7"/>
  <c r="AK36" i="7"/>
  <c r="AJ11" i="8"/>
  <c r="AK10" i="8"/>
  <c r="AK12" i="8"/>
  <c r="AK11" i="8"/>
  <c r="AR33" i="9" l="1"/>
  <c r="AS33" i="9" s="1"/>
  <c r="AR29" i="9"/>
  <c r="AR30" i="9"/>
  <c r="AS30" i="9" s="1"/>
  <c r="AS29" i="9"/>
  <c r="AS35" i="9"/>
  <c r="M5" i="20" l="1"/>
  <c r="D5" i="20"/>
  <c r="L5" i="20"/>
  <c r="C5" i="20"/>
  <c r="K49" i="20"/>
  <c r="L49" i="20"/>
  <c r="K80" i="20"/>
  <c r="L80" i="20"/>
  <c r="B76" i="20"/>
  <c r="C76" i="20"/>
  <c r="M14" i="8" l="1"/>
  <c r="AG30" i="8"/>
  <c r="AG20" i="8"/>
  <c r="AG19" i="8"/>
  <c r="AG18" i="8"/>
  <c r="AG17" i="8"/>
  <c r="AG16" i="8"/>
  <c r="AG9" i="8"/>
  <c r="AG8" i="8"/>
  <c r="AG43" i="7"/>
  <c r="AG38" i="7"/>
  <c r="AG27" i="7"/>
  <c r="AG22" i="7"/>
  <c r="AG21" i="7"/>
  <c r="AG15" i="7"/>
  <c r="AG12" i="7"/>
  <c r="AG11" i="7"/>
  <c r="AG10" i="7"/>
  <c r="AG9" i="7"/>
  <c r="AG8" i="7"/>
  <c r="M39" i="7" l="1"/>
  <c r="M41" i="7" l="1"/>
  <c r="C124" i="20" l="1"/>
  <c r="C123" i="20"/>
  <c r="C122" i="20"/>
  <c r="C120" i="20"/>
  <c r="L14" i="8" l="1"/>
  <c r="L23" i="7"/>
  <c r="L13" i="7" l="1"/>
  <c r="L17" i="7"/>
  <c r="L18" i="7" l="1"/>
  <c r="L25" i="7" s="1"/>
  <c r="O19" i="20" l="1"/>
  <c r="L19" i="20"/>
  <c r="M19" i="20"/>
  <c r="T10" i="9" l="1"/>
  <c r="U10" i="9" s="1"/>
  <c r="C125" i="20" l="1"/>
  <c r="K14" i="8" l="1"/>
  <c r="K23" i="7" l="1"/>
  <c r="K31" i="8"/>
  <c r="K13" i="7"/>
  <c r="K17" i="7"/>
  <c r="K18" i="7" l="1"/>
  <c r="K25" i="7" s="1"/>
  <c r="Q17" i="20" l="1"/>
  <c r="AB17" i="20" s="1"/>
  <c r="Q34" i="20"/>
  <c r="AB34" i="20" s="1"/>
  <c r="Q35" i="20"/>
  <c r="AB35" i="20" s="1"/>
  <c r="Q33" i="20"/>
  <c r="AB33" i="20" s="1"/>
  <c r="Q32" i="20"/>
  <c r="AB32" i="20" s="1"/>
  <c r="Q36" i="20" l="1"/>
  <c r="Q31" i="20"/>
  <c r="AB31" i="20" s="1"/>
  <c r="AB36" i="20" l="1"/>
  <c r="P31" i="20" l="1"/>
  <c r="AA31" i="20" s="1"/>
  <c r="R31" i="20" l="1"/>
  <c r="P32" i="20" l="1"/>
  <c r="AA32" i="20" s="1"/>
  <c r="AJ8" i="7"/>
  <c r="AK8" i="7" s="1"/>
  <c r="R32" i="20" l="1"/>
  <c r="K58" i="20" l="1"/>
  <c r="K59" i="20"/>
  <c r="K61" i="20"/>
  <c r="AC26" i="9"/>
  <c r="V59" i="20" l="1"/>
  <c r="V58" i="20"/>
  <c r="AJ8" i="8"/>
  <c r="K18" i="10" l="1"/>
  <c r="L18" i="10" s="1"/>
  <c r="N18" i="10"/>
  <c r="O18" i="10" s="1"/>
  <c r="T18" i="10"/>
  <c r="U18" i="10" s="1"/>
  <c r="W18" i="10"/>
  <c r="Z18" i="10"/>
  <c r="AA18" i="10" s="1"/>
  <c r="AC18" i="10"/>
  <c r="AD18" i="10" s="1"/>
  <c r="E10" i="10"/>
  <c r="E9" i="10"/>
  <c r="H10" i="10"/>
  <c r="H9" i="10"/>
  <c r="K10" i="10"/>
  <c r="K9" i="10"/>
  <c r="N9" i="10"/>
  <c r="Q9" i="10"/>
  <c r="T9" i="10"/>
  <c r="W9" i="10"/>
  <c r="Z9" i="10"/>
  <c r="AC9" i="10"/>
  <c r="N10" i="10"/>
  <c r="Q10" i="10"/>
  <c r="T10" i="10"/>
  <c r="W10" i="10"/>
  <c r="Z10" i="10"/>
  <c r="AC10" i="10"/>
  <c r="AF18" i="10" l="1"/>
  <c r="AG18" i="10" s="1"/>
  <c r="AF10" i="10"/>
  <c r="AF9" i="10"/>
  <c r="AF37" i="9" l="1"/>
  <c r="AI18" i="10" l="1"/>
  <c r="AJ18" i="10" s="1"/>
  <c r="AI20" i="10"/>
  <c r="AJ20" i="10" s="1"/>
  <c r="AI19" i="10"/>
  <c r="AI17" i="10"/>
  <c r="AI16" i="10"/>
  <c r="AI9" i="10"/>
  <c r="AI10" i="10"/>
  <c r="AI31" i="10" l="1"/>
  <c r="AJ9" i="7" l="1"/>
  <c r="AK9" i="7" s="1"/>
  <c r="AC31" i="20" s="1"/>
  <c r="AO18" i="10" l="1"/>
  <c r="AO20" i="10"/>
  <c r="AO17" i="10"/>
  <c r="AO19" i="10"/>
  <c r="AO16" i="10"/>
  <c r="AL18" i="10"/>
  <c r="AM18" i="10" s="1"/>
  <c r="AL20" i="10"/>
  <c r="AL17" i="10"/>
  <c r="AL19" i="10"/>
  <c r="AL16" i="10"/>
  <c r="AO10" i="10"/>
  <c r="AO13" i="10"/>
  <c r="AO12" i="10"/>
  <c r="AO11" i="10"/>
  <c r="AL10" i="10"/>
  <c r="AL13" i="10"/>
  <c r="AL12" i="10"/>
  <c r="AL11" i="10"/>
  <c r="AL9" i="10"/>
  <c r="P14" i="8"/>
  <c r="O14" i="8"/>
  <c r="N14" i="8"/>
  <c r="J14" i="8"/>
  <c r="I14" i="8"/>
  <c r="H14" i="8"/>
  <c r="G14" i="8"/>
  <c r="F14" i="8"/>
  <c r="E14" i="8"/>
  <c r="AL31" i="10" l="1"/>
  <c r="AO31" i="10"/>
  <c r="AL14" i="10"/>
  <c r="AP18" i="10" l="1"/>
  <c r="AP17" i="10"/>
  <c r="P31" i="8"/>
  <c r="O31" i="8"/>
  <c r="M31" i="8"/>
  <c r="I31" i="8"/>
  <c r="H31" i="8"/>
  <c r="G31" i="8"/>
  <c r="F31" i="8"/>
  <c r="E31" i="8"/>
  <c r="Q39" i="7"/>
  <c r="O39" i="7"/>
  <c r="H39" i="7"/>
  <c r="G39" i="7"/>
  <c r="AF38" i="9" s="1"/>
  <c r="AG38" i="9" s="1"/>
  <c r="F39" i="7"/>
  <c r="E39" i="7"/>
  <c r="P39" i="7"/>
  <c r="I39" i="7"/>
  <c r="AJ38" i="7"/>
  <c r="AK38" i="7" s="1"/>
  <c r="AJ27" i="7"/>
  <c r="AK27" i="7" s="1"/>
  <c r="P23" i="7"/>
  <c r="O23" i="7"/>
  <c r="N23" i="7"/>
  <c r="J23" i="7"/>
  <c r="I23" i="7"/>
  <c r="H23" i="7"/>
  <c r="G23" i="7"/>
  <c r="F23" i="7"/>
  <c r="E23" i="7"/>
  <c r="AJ22" i="7"/>
  <c r="AK22" i="7" s="1"/>
  <c r="AJ21" i="7"/>
  <c r="AK21" i="7" s="1"/>
  <c r="O17" i="7"/>
  <c r="N17" i="7"/>
  <c r="J17" i="7"/>
  <c r="I17" i="7"/>
  <c r="H17" i="7"/>
  <c r="G17" i="7"/>
  <c r="F17" i="7"/>
  <c r="P17" i="7"/>
  <c r="AJ15" i="7"/>
  <c r="AK15" i="7" s="1"/>
  <c r="P13" i="7"/>
  <c r="O13" i="7"/>
  <c r="N13" i="7"/>
  <c r="J13" i="7"/>
  <c r="I13" i="7"/>
  <c r="H13" i="7"/>
  <c r="G13" i="7"/>
  <c r="F13" i="7"/>
  <c r="E13" i="7"/>
  <c r="AJ43" i="7" l="1"/>
  <c r="AK43" i="7" s="1"/>
  <c r="P17" i="20"/>
  <c r="AA17" i="20" s="1"/>
  <c r="AJ12" i="7"/>
  <c r="AK12" i="7" s="1"/>
  <c r="P34" i="20"/>
  <c r="AA34" i="20" s="1"/>
  <c r="AJ10" i="7"/>
  <c r="AK10" i="7" s="1"/>
  <c r="AJ11" i="7"/>
  <c r="AK11" i="7" s="1"/>
  <c r="P35" i="20"/>
  <c r="AA35" i="20" s="1"/>
  <c r="AJ9" i="8"/>
  <c r="AK9" i="8" s="1"/>
  <c r="AJ20" i="7"/>
  <c r="AK20" i="7" s="1"/>
  <c r="G18" i="7"/>
  <c r="G25" i="7" s="1"/>
  <c r="G41" i="7" s="1"/>
  <c r="O18" i="7"/>
  <c r="O25" i="7" s="1"/>
  <c r="O41" i="7" s="1"/>
  <c r="N31" i="8"/>
  <c r="R23" i="7"/>
  <c r="P12" i="20" s="1"/>
  <c r="AA12" i="20" s="1"/>
  <c r="H18" i="7"/>
  <c r="H25" i="7" s="1"/>
  <c r="H41" i="7" s="1"/>
  <c r="I18" i="7"/>
  <c r="I25" i="7" s="1"/>
  <c r="I41" i="7" s="1"/>
  <c r="F18" i="7"/>
  <c r="F25" i="7" s="1"/>
  <c r="F41" i="7" s="1"/>
  <c r="J18" i="7"/>
  <c r="J25" i="7" s="1"/>
  <c r="N18" i="7"/>
  <c r="N25" i="7" s="1"/>
  <c r="R13" i="7"/>
  <c r="P18" i="7"/>
  <c r="P25" i="7" s="1"/>
  <c r="P41" i="7" s="1"/>
  <c r="E17" i="7"/>
  <c r="E18" i="7" s="1"/>
  <c r="E25" i="7" s="1"/>
  <c r="E41" i="7" s="1"/>
  <c r="N39" i="7"/>
  <c r="R35" i="20" l="1"/>
  <c r="AC35" i="20" s="1"/>
  <c r="R34" i="20"/>
  <c r="AC34" i="20" s="1"/>
  <c r="P33" i="20"/>
  <c r="AA33" i="20" s="1"/>
  <c r="P36" i="20"/>
  <c r="R17" i="20"/>
  <c r="AC17" i="20" s="1"/>
  <c r="R14" i="8"/>
  <c r="N41" i="7"/>
  <c r="R17" i="7"/>
  <c r="AA36" i="20" l="1"/>
  <c r="R33" i="20"/>
  <c r="AC33" i="20" s="1"/>
  <c r="R36" i="20"/>
  <c r="P38" i="20"/>
  <c r="P37" i="20"/>
  <c r="AA37" i="20" s="1"/>
  <c r="R18" i="7"/>
  <c r="AA38" i="20" l="1"/>
  <c r="P13" i="20"/>
  <c r="P11" i="20"/>
  <c r="AA11" i="20" s="1"/>
  <c r="R25" i="7"/>
  <c r="AO9" i="10"/>
  <c r="AE14" i="8"/>
  <c r="AA13" i="20" l="1"/>
  <c r="H18" i="10"/>
  <c r="I18" i="10" s="1"/>
  <c r="E18" i="10"/>
  <c r="F18" i="10" s="1"/>
  <c r="U39" i="7" l="1"/>
  <c r="V39" i="7"/>
  <c r="W39" i="7"/>
  <c r="AA39" i="7"/>
  <c r="AB39" i="7"/>
  <c r="AD39" i="7"/>
  <c r="AE39" i="7"/>
  <c r="T39" i="7" l="1"/>
  <c r="H13" i="10" l="1"/>
  <c r="I13" i="10" s="1"/>
  <c r="AD14" i="8" l="1"/>
  <c r="AC31" i="8" l="1"/>
  <c r="AC39" i="7" l="1"/>
  <c r="AC14" i="8" l="1"/>
  <c r="K45" i="9" l="1"/>
  <c r="AO45" i="9"/>
  <c r="AL45" i="9"/>
  <c r="AI45" i="9"/>
  <c r="AF45" i="9"/>
  <c r="AC45" i="9"/>
  <c r="Z45" i="9"/>
  <c r="W45" i="9"/>
  <c r="T45" i="9"/>
  <c r="N45" i="9"/>
  <c r="K15" i="9"/>
  <c r="K14" i="9"/>
  <c r="AC32" i="20" l="1"/>
  <c r="H45" i="9" l="1"/>
  <c r="E45" i="9"/>
  <c r="O10" i="10" l="1"/>
  <c r="N13" i="10"/>
  <c r="O13" i="10" s="1"/>
  <c r="AB14" i="8" l="1"/>
  <c r="Q7" i="9" l="1"/>
  <c r="AF39" i="7" l="1"/>
  <c r="K98" i="20" l="1"/>
  <c r="K105" i="20"/>
  <c r="K96" i="20"/>
  <c r="K94" i="20"/>
  <c r="K91" i="20"/>
  <c r="AP20" i="10"/>
  <c r="AM20" i="10"/>
  <c r="AF20" i="10"/>
  <c r="AG20" i="10" s="1"/>
  <c r="AC20" i="10"/>
  <c r="AD20" i="10" s="1"/>
  <c r="Z20" i="10"/>
  <c r="AA20" i="10" s="1"/>
  <c r="T20" i="10"/>
  <c r="U20" i="10" s="1"/>
  <c r="N20" i="10"/>
  <c r="O20" i="10" s="1"/>
  <c r="K95" i="20" s="1"/>
  <c r="K20" i="10"/>
  <c r="L20" i="10" s="1"/>
  <c r="H20" i="10"/>
  <c r="I20" i="10" s="1"/>
  <c r="E20" i="10"/>
  <c r="F20" i="10" s="1"/>
  <c r="K90" i="20"/>
  <c r="K97" i="20"/>
  <c r="AP19" i="10"/>
  <c r="AM19" i="10"/>
  <c r="AJ19" i="10"/>
  <c r="AF19" i="10"/>
  <c r="AG19" i="10" s="1"/>
  <c r="AC19" i="10"/>
  <c r="AD19" i="10" s="1"/>
  <c r="Z19" i="10"/>
  <c r="AA19" i="10" s="1"/>
  <c r="T19" i="10"/>
  <c r="U19" i="10" s="1"/>
  <c r="N19" i="10"/>
  <c r="O19" i="10" s="1"/>
  <c r="K19" i="10"/>
  <c r="L19" i="10" s="1"/>
  <c r="H19" i="10"/>
  <c r="I19" i="10" s="1"/>
  <c r="E19" i="10"/>
  <c r="F19" i="10" s="1"/>
  <c r="AM17" i="10"/>
  <c r="AF17" i="10"/>
  <c r="AC17" i="10"/>
  <c r="Z17" i="10"/>
  <c r="T17" i="10"/>
  <c r="U17" i="10" s="1"/>
  <c r="N17" i="10"/>
  <c r="K17" i="10"/>
  <c r="H17" i="10"/>
  <c r="E17" i="10"/>
  <c r="AP16" i="10"/>
  <c r="AM16" i="10"/>
  <c r="AJ16" i="10"/>
  <c r="AF16" i="10"/>
  <c r="AC16" i="10"/>
  <c r="Z16" i="10"/>
  <c r="T16" i="10"/>
  <c r="N16" i="10"/>
  <c r="K16" i="10"/>
  <c r="H16" i="10"/>
  <c r="E16" i="10"/>
  <c r="AP10" i="10"/>
  <c r="AM10" i="10"/>
  <c r="AJ10" i="10"/>
  <c r="AG10" i="10"/>
  <c r="AD10" i="10"/>
  <c r="AA10" i="10"/>
  <c r="X10" i="10"/>
  <c r="U10" i="10"/>
  <c r="R10" i="10"/>
  <c r="L10" i="10"/>
  <c r="I10" i="10"/>
  <c r="F10" i="10"/>
  <c r="AP13" i="10"/>
  <c r="AM13" i="10"/>
  <c r="AI13" i="10"/>
  <c r="AJ13" i="10" s="1"/>
  <c r="AF13" i="10"/>
  <c r="AG13" i="10" s="1"/>
  <c r="AC13" i="10"/>
  <c r="AD13" i="10" s="1"/>
  <c r="Z13" i="10"/>
  <c r="AA13" i="10" s="1"/>
  <c r="W13" i="10"/>
  <c r="X13" i="10" s="1"/>
  <c r="T13" i="10"/>
  <c r="U13" i="10" s="1"/>
  <c r="Q13" i="10"/>
  <c r="R13" i="10" s="1"/>
  <c r="AS13" i="10" s="1"/>
  <c r="K13" i="10"/>
  <c r="L13" i="10" s="1"/>
  <c r="AP12" i="10"/>
  <c r="AM12" i="10"/>
  <c r="AI12" i="10"/>
  <c r="AJ12" i="10" s="1"/>
  <c r="AF12" i="10"/>
  <c r="AG12" i="10" s="1"/>
  <c r="AC12" i="10"/>
  <c r="AD12" i="10" s="1"/>
  <c r="Z12" i="10"/>
  <c r="AA12" i="10" s="1"/>
  <c r="W12" i="10"/>
  <c r="X12" i="10" s="1"/>
  <c r="T12" i="10"/>
  <c r="U12" i="10" s="1"/>
  <c r="Q12" i="10"/>
  <c r="R12" i="10" s="1"/>
  <c r="N12" i="10"/>
  <c r="O12" i="10" s="1"/>
  <c r="K12" i="10"/>
  <c r="L12" i="10" s="1"/>
  <c r="H12" i="10"/>
  <c r="I12" i="10" s="1"/>
  <c r="E12" i="10"/>
  <c r="F12" i="10" s="1"/>
  <c r="AP11" i="10"/>
  <c r="AM11" i="10"/>
  <c r="AI11" i="10"/>
  <c r="AJ11" i="10" s="1"/>
  <c r="AF11" i="10"/>
  <c r="AG11" i="10" s="1"/>
  <c r="AC11" i="10"/>
  <c r="AD11" i="10" s="1"/>
  <c r="Z11" i="10"/>
  <c r="AA11" i="10" s="1"/>
  <c r="W11" i="10"/>
  <c r="X11" i="10" s="1"/>
  <c r="T11" i="10"/>
  <c r="Q11" i="10"/>
  <c r="N11" i="10"/>
  <c r="O11" i="10" s="1"/>
  <c r="K11" i="10"/>
  <c r="L11" i="10" s="1"/>
  <c r="H11" i="10"/>
  <c r="I11" i="10" s="1"/>
  <c r="E11" i="10"/>
  <c r="F11" i="10" s="1"/>
  <c r="L9" i="10"/>
  <c r="AO43" i="9"/>
  <c r="AP43" i="9" s="1"/>
  <c r="AL43" i="9"/>
  <c r="AM43" i="9" s="1"/>
  <c r="AI43" i="9"/>
  <c r="AJ43" i="9" s="1"/>
  <c r="AF43" i="9"/>
  <c r="AG43" i="9" s="1"/>
  <c r="AC43" i="9"/>
  <c r="AD43" i="9" s="1"/>
  <c r="Z43" i="9"/>
  <c r="W43" i="9"/>
  <c r="T43" i="9"/>
  <c r="U43" i="9" s="1"/>
  <c r="Q43" i="9"/>
  <c r="R43" i="9" s="1"/>
  <c r="N43" i="9"/>
  <c r="O43" i="9" s="1"/>
  <c r="L17" i="20" s="1"/>
  <c r="K43" i="9"/>
  <c r="L43" i="9" s="1"/>
  <c r="H43" i="9"/>
  <c r="I43" i="9" s="1"/>
  <c r="E43" i="9"/>
  <c r="F43" i="9" s="1"/>
  <c r="AP45" i="9"/>
  <c r="AM45" i="9"/>
  <c r="AJ45" i="9"/>
  <c r="AG45" i="9"/>
  <c r="AD45" i="9"/>
  <c r="AA45" i="9"/>
  <c r="X45" i="9"/>
  <c r="U45" i="9"/>
  <c r="O45" i="9"/>
  <c r="L45" i="9"/>
  <c r="I45" i="9"/>
  <c r="F45" i="9"/>
  <c r="L54" i="20"/>
  <c r="K54" i="20"/>
  <c r="K56" i="20"/>
  <c r="K57" i="20"/>
  <c r="K55" i="20"/>
  <c r="AO37" i="9"/>
  <c r="AP37" i="9" s="1"/>
  <c r="AL37" i="9"/>
  <c r="AM37" i="9" s="1"/>
  <c r="AI37" i="9"/>
  <c r="AJ37" i="9" s="1"/>
  <c r="AG37" i="9"/>
  <c r="AC37" i="9"/>
  <c r="AD37" i="9" s="1"/>
  <c r="Z37" i="9"/>
  <c r="AA37" i="9" s="1"/>
  <c r="W37" i="9"/>
  <c r="X37" i="9" s="1"/>
  <c r="T37" i="9"/>
  <c r="U37" i="9" s="1"/>
  <c r="N37" i="9"/>
  <c r="O37" i="9" s="1"/>
  <c r="K37" i="9"/>
  <c r="L37" i="9" s="1"/>
  <c r="H37" i="9"/>
  <c r="I37" i="9" s="1"/>
  <c r="E37" i="9"/>
  <c r="F37" i="9" s="1"/>
  <c r="L53" i="20"/>
  <c r="K53" i="20"/>
  <c r="AO38" i="9"/>
  <c r="AP38" i="9" s="1"/>
  <c r="AL38" i="9"/>
  <c r="AM38" i="9" s="1"/>
  <c r="AI38" i="9"/>
  <c r="AJ38" i="9" s="1"/>
  <c r="AC38" i="9"/>
  <c r="AD38" i="9" s="1"/>
  <c r="Z38" i="9"/>
  <c r="AA38" i="9" s="1"/>
  <c r="N38" i="9"/>
  <c r="O38" i="9" s="1"/>
  <c r="K52" i="20" s="1"/>
  <c r="K38" i="9"/>
  <c r="L38" i="9" s="1"/>
  <c r="H38" i="9"/>
  <c r="I38" i="9" s="1"/>
  <c r="E38" i="9"/>
  <c r="F38" i="9" s="1"/>
  <c r="AO26" i="9"/>
  <c r="AL26" i="9"/>
  <c r="AM26" i="9" s="1"/>
  <c r="AI26" i="9"/>
  <c r="AF26" i="9"/>
  <c r="Z26" i="9"/>
  <c r="W26" i="9"/>
  <c r="T26" i="9"/>
  <c r="U26" i="9" s="1"/>
  <c r="Q26" i="9"/>
  <c r="N26" i="9"/>
  <c r="O26" i="9" s="1"/>
  <c r="K50" i="20" s="1"/>
  <c r="K26" i="9"/>
  <c r="H26" i="9"/>
  <c r="E26" i="9"/>
  <c r="AO20" i="9"/>
  <c r="AP20" i="9" s="1"/>
  <c r="AL20" i="9"/>
  <c r="AM20" i="9" s="1"/>
  <c r="AI20" i="9"/>
  <c r="AJ20" i="9" s="1"/>
  <c r="AF20" i="9"/>
  <c r="AG20" i="9" s="1"/>
  <c r="AC20" i="9"/>
  <c r="AD20" i="9" s="1"/>
  <c r="Z20" i="9"/>
  <c r="AA20" i="9" s="1"/>
  <c r="W20" i="9"/>
  <c r="X20" i="9" s="1"/>
  <c r="T20" i="9"/>
  <c r="U20" i="9" s="1"/>
  <c r="Q20" i="9"/>
  <c r="R20" i="9" s="1"/>
  <c r="N20" i="9"/>
  <c r="O20" i="9" s="1"/>
  <c r="K20" i="9"/>
  <c r="L20" i="9" s="1"/>
  <c r="H20" i="9"/>
  <c r="I20" i="9" s="1"/>
  <c r="E20" i="9"/>
  <c r="F20" i="9" s="1"/>
  <c r="AO19" i="9"/>
  <c r="AL19" i="9"/>
  <c r="AI19" i="9"/>
  <c r="AF19" i="9"/>
  <c r="AG19" i="9" s="1"/>
  <c r="AC19" i="9"/>
  <c r="Z19" i="9"/>
  <c r="AA19" i="9" s="1"/>
  <c r="W19" i="9"/>
  <c r="T19" i="9"/>
  <c r="Q19" i="9"/>
  <c r="N19" i="9"/>
  <c r="K19" i="9"/>
  <c r="L19" i="9" s="1"/>
  <c r="H19" i="9"/>
  <c r="E19" i="9"/>
  <c r="AO21" i="9"/>
  <c r="AP21" i="9" s="1"/>
  <c r="AL21" i="9"/>
  <c r="AI21" i="9"/>
  <c r="AJ21" i="9" s="1"/>
  <c r="AF21" i="9"/>
  <c r="AC21" i="9"/>
  <c r="AD21" i="9" s="1"/>
  <c r="Z21" i="9"/>
  <c r="W21" i="9"/>
  <c r="X21" i="9" s="1"/>
  <c r="T21" i="9"/>
  <c r="U21" i="9" s="1"/>
  <c r="Q21" i="9"/>
  <c r="R21" i="9" s="1"/>
  <c r="N21" i="9"/>
  <c r="K21" i="9"/>
  <c r="H21" i="9"/>
  <c r="E21" i="9"/>
  <c r="F21" i="9" s="1"/>
  <c r="AO15" i="9"/>
  <c r="AP15" i="9" s="1"/>
  <c r="AI15" i="9"/>
  <c r="AJ15" i="9" s="1"/>
  <c r="AF15" i="9"/>
  <c r="AG15" i="9" s="1"/>
  <c r="AC15" i="9"/>
  <c r="AD15" i="9" s="1"/>
  <c r="Z15" i="9"/>
  <c r="AA15" i="9" s="1"/>
  <c r="W15" i="9"/>
  <c r="X15" i="9" s="1"/>
  <c r="T15" i="9"/>
  <c r="U15" i="9" s="1"/>
  <c r="Q15" i="9"/>
  <c r="R15" i="9" s="1"/>
  <c r="N15" i="9"/>
  <c r="O15" i="9" s="1"/>
  <c r="L15" i="9"/>
  <c r="H15" i="9"/>
  <c r="I15" i="9" s="1"/>
  <c r="E15" i="9"/>
  <c r="F15" i="9" s="1"/>
  <c r="AO14" i="9"/>
  <c r="AP14" i="9" s="1"/>
  <c r="AL14" i="9"/>
  <c r="AM14" i="9" s="1"/>
  <c r="AI14" i="9"/>
  <c r="AJ14" i="9" s="1"/>
  <c r="AF14" i="9"/>
  <c r="AG14" i="9" s="1"/>
  <c r="AC14" i="9"/>
  <c r="AD14" i="9" s="1"/>
  <c r="Z14" i="9"/>
  <c r="AA14" i="9" s="1"/>
  <c r="W14" i="9"/>
  <c r="X14" i="9" s="1"/>
  <c r="T14" i="9"/>
  <c r="U14" i="9" s="1"/>
  <c r="Q14" i="9"/>
  <c r="R14" i="9" s="1"/>
  <c r="N14" i="9"/>
  <c r="O14" i="9" s="1"/>
  <c r="L14" i="9"/>
  <c r="H14" i="9"/>
  <c r="I14" i="9" s="1"/>
  <c r="E14" i="9"/>
  <c r="F14" i="9" s="1"/>
  <c r="AO11" i="9"/>
  <c r="AP11" i="9" s="1"/>
  <c r="AL11" i="9"/>
  <c r="AM11" i="9" s="1"/>
  <c r="AI11" i="9"/>
  <c r="AJ11" i="9" s="1"/>
  <c r="AF11" i="9"/>
  <c r="AG11" i="9" s="1"/>
  <c r="AC11" i="9"/>
  <c r="AD11" i="9" s="1"/>
  <c r="Z11" i="9"/>
  <c r="AA11" i="9" s="1"/>
  <c r="W11" i="9"/>
  <c r="T11" i="9"/>
  <c r="Q11" i="9"/>
  <c r="R11" i="9" s="1"/>
  <c r="N11" i="9"/>
  <c r="O11" i="9" s="1"/>
  <c r="K11" i="9"/>
  <c r="L11" i="9" s="1"/>
  <c r="H11" i="9"/>
  <c r="I11" i="9" s="1"/>
  <c r="E11" i="9"/>
  <c r="F11" i="9" s="1"/>
  <c r="AO10" i="9"/>
  <c r="AP10" i="9" s="1"/>
  <c r="AL10" i="9"/>
  <c r="AM10" i="9" s="1"/>
  <c r="AI10" i="9"/>
  <c r="AJ10" i="9" s="1"/>
  <c r="AF10" i="9"/>
  <c r="AG10" i="9" s="1"/>
  <c r="AC10" i="9"/>
  <c r="AD10" i="9" s="1"/>
  <c r="Z10" i="9"/>
  <c r="AA10" i="9" s="1"/>
  <c r="W10" i="9"/>
  <c r="X10" i="9" s="1"/>
  <c r="Q10" i="9"/>
  <c r="R10" i="9" s="1"/>
  <c r="N10" i="9"/>
  <c r="O10" i="9" s="1"/>
  <c r="K10" i="9"/>
  <c r="L10" i="9" s="1"/>
  <c r="H10" i="9"/>
  <c r="I10" i="9" s="1"/>
  <c r="E10" i="9"/>
  <c r="F10" i="9" s="1"/>
  <c r="AO9" i="9"/>
  <c r="AP9" i="9" s="1"/>
  <c r="AL9" i="9"/>
  <c r="AM9" i="9" s="1"/>
  <c r="AI9" i="9"/>
  <c r="AJ9" i="9" s="1"/>
  <c r="AF9" i="9"/>
  <c r="AG9" i="9" s="1"/>
  <c r="AC9" i="9"/>
  <c r="AD9" i="9" s="1"/>
  <c r="Z9" i="9"/>
  <c r="AA9" i="9" s="1"/>
  <c r="W9" i="9"/>
  <c r="T9" i="9"/>
  <c r="Q9" i="9"/>
  <c r="R9" i="9" s="1"/>
  <c r="N9" i="9"/>
  <c r="O9" i="9" s="1"/>
  <c r="K9" i="9"/>
  <c r="L9" i="9" s="1"/>
  <c r="H9" i="9"/>
  <c r="I9" i="9" s="1"/>
  <c r="E9" i="9"/>
  <c r="F9" i="9" s="1"/>
  <c r="AO8" i="9"/>
  <c r="AP8" i="9" s="1"/>
  <c r="AL8" i="9"/>
  <c r="AM8" i="9" s="1"/>
  <c r="AI8" i="9"/>
  <c r="AJ8" i="9" s="1"/>
  <c r="AF8" i="9"/>
  <c r="AG8" i="9" s="1"/>
  <c r="AC8" i="9"/>
  <c r="AD8" i="9" s="1"/>
  <c r="Z8" i="9"/>
  <c r="AA8" i="9" s="1"/>
  <c r="W8" i="9"/>
  <c r="T8" i="9"/>
  <c r="U8" i="9" s="1"/>
  <c r="Q8" i="9"/>
  <c r="R8" i="9" s="1"/>
  <c r="N8" i="9"/>
  <c r="O8" i="9" s="1"/>
  <c r="K8" i="9"/>
  <c r="L8" i="9" s="1"/>
  <c r="H8" i="9"/>
  <c r="I8" i="9" s="1"/>
  <c r="E8" i="9"/>
  <c r="F8" i="9" s="1"/>
  <c r="AO7" i="9"/>
  <c r="AL7" i="9"/>
  <c r="AM7" i="9" s="1"/>
  <c r="AI7" i="9"/>
  <c r="AJ7" i="9" s="1"/>
  <c r="AF7" i="9"/>
  <c r="AG7" i="9" s="1"/>
  <c r="AC7" i="9"/>
  <c r="AD7" i="9" s="1"/>
  <c r="Z7" i="9"/>
  <c r="AA7" i="9" s="1"/>
  <c r="W7" i="9"/>
  <c r="T7" i="9"/>
  <c r="R7" i="9"/>
  <c r="O7" i="9"/>
  <c r="K7" i="9"/>
  <c r="L7" i="9" s="1"/>
  <c r="H7" i="9"/>
  <c r="I7" i="9" s="1"/>
  <c r="E7" i="9"/>
  <c r="F7" i="9" s="1"/>
  <c r="AE31" i="8"/>
  <c r="AD31" i="8"/>
  <c r="AB31" i="8"/>
  <c r="AA31" i="8"/>
  <c r="Y31" i="8"/>
  <c r="X31" i="8"/>
  <c r="W31" i="8"/>
  <c r="V31" i="8"/>
  <c r="U31" i="8"/>
  <c r="T31" i="8"/>
  <c r="Z14" i="8"/>
  <c r="V14" i="8"/>
  <c r="AG45" i="7"/>
  <c r="AE23" i="7"/>
  <c r="AD23" i="7"/>
  <c r="AC23" i="7"/>
  <c r="AB23" i="7"/>
  <c r="AA23" i="7"/>
  <c r="Z23" i="7"/>
  <c r="Y23" i="7"/>
  <c r="X23" i="7"/>
  <c r="W23" i="7"/>
  <c r="V23" i="7"/>
  <c r="U23" i="7"/>
  <c r="T23" i="7"/>
  <c r="AE17" i="7"/>
  <c r="AD17" i="7"/>
  <c r="H16" i="9" s="1"/>
  <c r="I16" i="9" s="1"/>
  <c r="AC17" i="7"/>
  <c r="K16" i="9" s="1"/>
  <c r="L16" i="9" s="1"/>
  <c r="AB17" i="7"/>
  <c r="N16" i="9" s="1"/>
  <c r="O16" i="9" s="1"/>
  <c r="AA17" i="7"/>
  <c r="Z17" i="7"/>
  <c r="T16" i="9" s="1"/>
  <c r="Y17" i="7"/>
  <c r="W16" i="9" s="1"/>
  <c r="X17" i="7"/>
  <c r="Z16" i="9" s="1"/>
  <c r="W17" i="7"/>
  <c r="V17" i="7"/>
  <c r="AF16" i="9" s="1"/>
  <c r="AG16" i="9" s="1"/>
  <c r="U17" i="7"/>
  <c r="AI16" i="9" s="1"/>
  <c r="AG16" i="7"/>
  <c r="AE13" i="7"/>
  <c r="AD13" i="7"/>
  <c r="AC13" i="7"/>
  <c r="AB13" i="7"/>
  <c r="AA13" i="7"/>
  <c r="Z13" i="7"/>
  <c r="Y13" i="7"/>
  <c r="X13" i="7"/>
  <c r="W13" i="7"/>
  <c r="V13" i="7"/>
  <c r="U13" i="7"/>
  <c r="T13" i="7"/>
  <c r="V53" i="20" l="1"/>
  <c r="W53" i="20"/>
  <c r="V55" i="20"/>
  <c r="V57" i="20"/>
  <c r="V56" i="20"/>
  <c r="V52" i="20"/>
  <c r="W54" i="20"/>
  <c r="V50" i="20"/>
  <c r="V54" i="20"/>
  <c r="K88" i="20"/>
  <c r="K86" i="20"/>
  <c r="K51" i="20"/>
  <c r="K73" i="20"/>
  <c r="AS12" i="10"/>
  <c r="K106" i="20"/>
  <c r="L91" i="20"/>
  <c r="AR12" i="10"/>
  <c r="M17" i="20"/>
  <c r="W17" i="20"/>
  <c r="AR7" i="9"/>
  <c r="AS7" i="9" s="1"/>
  <c r="AR10" i="9"/>
  <c r="AS10" i="9" s="1"/>
  <c r="AR20" i="9"/>
  <c r="AS20" i="9" s="1"/>
  <c r="AR15" i="9"/>
  <c r="AS15" i="9" s="1"/>
  <c r="AR11" i="9"/>
  <c r="AS11" i="9" s="1"/>
  <c r="V91" i="20"/>
  <c r="AR14" i="9"/>
  <c r="AS14" i="9" s="1"/>
  <c r="AR13" i="10"/>
  <c r="AR10" i="10"/>
  <c r="AS10" i="10" s="1"/>
  <c r="AR8" i="10"/>
  <c r="AS8" i="10" s="1"/>
  <c r="AR45" i="9"/>
  <c r="AR43" i="9"/>
  <c r="AS43" i="9" s="1"/>
  <c r="AR9" i="9"/>
  <c r="AS9" i="9" s="1"/>
  <c r="N31" i="10"/>
  <c r="AP31" i="10"/>
  <c r="X7" i="9"/>
  <c r="X16" i="9"/>
  <c r="U7" i="9"/>
  <c r="U11" i="9"/>
  <c r="X8" i="9"/>
  <c r="U9" i="9"/>
  <c r="U16" i="9"/>
  <c r="X11" i="9"/>
  <c r="X9" i="9"/>
  <c r="AF31" i="10"/>
  <c r="K31" i="10"/>
  <c r="Z31" i="10"/>
  <c r="AM31" i="10"/>
  <c r="AD16" i="10"/>
  <c r="AC31" i="10"/>
  <c r="F16" i="10"/>
  <c r="E31" i="10"/>
  <c r="I16" i="10"/>
  <c r="H31" i="10"/>
  <c r="T31" i="10"/>
  <c r="M35" i="20"/>
  <c r="X35" i="20" s="1"/>
  <c r="AA16" i="10"/>
  <c r="X43" i="9"/>
  <c r="AJ16" i="7"/>
  <c r="AK16" i="7" s="1"/>
  <c r="Z14" i="10"/>
  <c r="X39" i="7"/>
  <c r="AA43" i="9"/>
  <c r="AG16" i="10"/>
  <c r="Y39" i="7"/>
  <c r="X9" i="10"/>
  <c r="Y14" i="8"/>
  <c r="AD9" i="10"/>
  <c r="W14" i="8"/>
  <c r="R9" i="10"/>
  <c r="AA14" i="8"/>
  <c r="T14" i="8"/>
  <c r="X14" i="8"/>
  <c r="AJ9" i="10"/>
  <c r="U14" i="8"/>
  <c r="AK8" i="8"/>
  <c r="AG23" i="7"/>
  <c r="Q12" i="20" s="1"/>
  <c r="AB12" i="20" s="1"/>
  <c r="Z39" i="7"/>
  <c r="AP9" i="10"/>
  <c r="AP14" i="10" s="1"/>
  <c r="AF22" i="9"/>
  <c r="K22" i="9"/>
  <c r="X19" i="9"/>
  <c r="W22" i="9"/>
  <c r="AJ19" i="9"/>
  <c r="AI22" i="9"/>
  <c r="I19" i="9"/>
  <c r="H22" i="9"/>
  <c r="O19" i="9"/>
  <c r="N22" i="9"/>
  <c r="Z22" i="9"/>
  <c r="AM19" i="9"/>
  <c r="AL22" i="9"/>
  <c r="U19" i="9"/>
  <c r="T22" i="9"/>
  <c r="F19" i="9"/>
  <c r="E22" i="9"/>
  <c r="R19" i="9"/>
  <c r="Q22" i="9"/>
  <c r="AD19" i="9"/>
  <c r="AC22" i="9"/>
  <c r="AP19" i="9"/>
  <c r="AP22" i="9" s="1"/>
  <c r="AO22" i="9"/>
  <c r="K104" i="20"/>
  <c r="Z31" i="8"/>
  <c r="L16" i="10"/>
  <c r="T17" i="7"/>
  <c r="AG17" i="7" s="1"/>
  <c r="AL15" i="9"/>
  <c r="AM15" i="9" s="1"/>
  <c r="AM16" i="9" s="1"/>
  <c r="N14" i="10"/>
  <c r="O16" i="10"/>
  <c r="K83" i="20" s="1"/>
  <c r="U11" i="10"/>
  <c r="R11" i="10"/>
  <c r="AS11" i="10" s="1"/>
  <c r="Q14" i="10"/>
  <c r="W18" i="7"/>
  <c r="W25" i="7" s="1"/>
  <c r="W41" i="7" s="1"/>
  <c r="AB18" i="7"/>
  <c r="AB25" i="7" s="1"/>
  <c r="AB41" i="7" s="1"/>
  <c r="AA18" i="7"/>
  <c r="AA25" i="7" s="1"/>
  <c r="AA41" i="7" s="1"/>
  <c r="Y18" i="7"/>
  <c r="Y25" i="7" s="1"/>
  <c r="V18" i="7"/>
  <c r="V25" i="7" s="1"/>
  <c r="V41" i="7" s="1"/>
  <c r="AD18" i="7"/>
  <c r="AD25" i="7" s="1"/>
  <c r="AD41" i="7" s="1"/>
  <c r="AE18" i="7"/>
  <c r="AE25" i="7" s="1"/>
  <c r="AE41" i="7" s="1"/>
  <c r="U18" i="7"/>
  <c r="U25" i="7" s="1"/>
  <c r="U41" i="7" s="1"/>
  <c r="Z18" i="7"/>
  <c r="Z25" i="7" s="1"/>
  <c r="AC18" i="7"/>
  <c r="AC25" i="7" s="1"/>
  <c r="AC41" i="7" s="1"/>
  <c r="X18" i="7"/>
  <c r="X25" i="7" s="1"/>
  <c r="AL16" i="9"/>
  <c r="AO12" i="9"/>
  <c r="F12" i="9"/>
  <c r="AD12" i="9"/>
  <c r="AJ12" i="9"/>
  <c r="L12" i="9"/>
  <c r="AI12" i="9"/>
  <c r="AI17" i="9" s="1"/>
  <c r="AP7" i="9"/>
  <c r="AO16" i="9"/>
  <c r="L21" i="9"/>
  <c r="E14" i="10"/>
  <c r="I9" i="10"/>
  <c r="AA16" i="9"/>
  <c r="T12" i="9"/>
  <c r="H39" i="9"/>
  <c r="I26" i="9"/>
  <c r="O12" i="9"/>
  <c r="Z12" i="9"/>
  <c r="Z17" i="9" s="1"/>
  <c r="AM39" i="9"/>
  <c r="AJ45" i="7"/>
  <c r="AK45" i="7" s="1"/>
  <c r="AM12" i="9"/>
  <c r="H12" i="9"/>
  <c r="H17" i="9" s="1"/>
  <c r="AF12" i="9"/>
  <c r="O21" i="9"/>
  <c r="AR21" i="9" s="1"/>
  <c r="AM21" i="9"/>
  <c r="AF39" i="9"/>
  <c r="AG26" i="9"/>
  <c r="AA21" i="9"/>
  <c r="AA12" i="9"/>
  <c r="AG13" i="7"/>
  <c r="AJ13" i="7" s="1"/>
  <c r="AK13" i="7" s="1"/>
  <c r="AC36" i="20" s="1"/>
  <c r="AJ16" i="9"/>
  <c r="U9" i="10"/>
  <c r="I12" i="9"/>
  <c r="I17" i="9" s="1"/>
  <c r="AG12" i="9"/>
  <c r="N12" i="9"/>
  <c r="N17" i="9" s="1"/>
  <c r="AL12" i="9"/>
  <c r="I21" i="9"/>
  <c r="AG21" i="9"/>
  <c r="O39" i="9"/>
  <c r="L14" i="20" s="1"/>
  <c r="X26" i="9"/>
  <c r="R26" i="9"/>
  <c r="L50" i="20" s="1"/>
  <c r="AO39" i="9"/>
  <c r="AP26" i="9"/>
  <c r="E12" i="9"/>
  <c r="K12" i="9"/>
  <c r="K17" i="9" s="1"/>
  <c r="Q12" i="9"/>
  <c r="W12" i="9"/>
  <c r="AC12" i="9"/>
  <c r="E16" i="9"/>
  <c r="Q16" i="9"/>
  <c r="AC16" i="9"/>
  <c r="K39" i="9"/>
  <c r="L26" i="9"/>
  <c r="AA26" i="9"/>
  <c r="AI39" i="9"/>
  <c r="AJ26" i="9"/>
  <c r="F9" i="10"/>
  <c r="O9" i="10"/>
  <c r="F17" i="10"/>
  <c r="AD17" i="10"/>
  <c r="E39" i="9"/>
  <c r="F26" i="9"/>
  <c r="N39" i="9"/>
  <c r="AC39" i="9"/>
  <c r="AD26" i="9"/>
  <c r="AL39" i="9"/>
  <c r="H14" i="10"/>
  <c r="I17" i="10"/>
  <c r="AG17" i="10"/>
  <c r="K14" i="10"/>
  <c r="L17" i="10"/>
  <c r="AJ17" i="10"/>
  <c r="AJ31" i="10" s="1"/>
  <c r="L14" i="10"/>
  <c r="U16" i="10"/>
  <c r="O17" i="10"/>
  <c r="AA17" i="10"/>
  <c r="V51" i="20" l="1"/>
  <c r="X17" i="20"/>
  <c r="W50" i="20"/>
  <c r="K87" i="20"/>
  <c r="K84" i="20"/>
  <c r="M31" i="20"/>
  <c r="X31" i="20" s="1"/>
  <c r="AS21" i="9"/>
  <c r="AR8" i="9"/>
  <c r="AS8" i="9" s="1"/>
  <c r="AR9" i="10"/>
  <c r="AS9" i="10" s="1"/>
  <c r="AR11" i="10"/>
  <c r="L31" i="20"/>
  <c r="W31" i="20" s="1"/>
  <c r="AR26" i="9"/>
  <c r="AS26" i="9" s="1"/>
  <c r="R12" i="9"/>
  <c r="AR19" i="9"/>
  <c r="AS19" i="9" s="1"/>
  <c r="M34" i="20"/>
  <c r="X34" i="20" s="1"/>
  <c r="L33" i="20"/>
  <c r="W33" i="20" s="1"/>
  <c r="M33" i="20"/>
  <c r="X33" i="20" s="1"/>
  <c r="R22" i="9"/>
  <c r="L34" i="20"/>
  <c r="W34" i="20" s="1"/>
  <c r="L32" i="20"/>
  <c r="W32" i="20" s="1"/>
  <c r="U31" i="10"/>
  <c r="U12" i="9"/>
  <c r="M32" i="20"/>
  <c r="X32" i="20" s="1"/>
  <c r="T17" i="9"/>
  <c r="T24" i="9" s="1"/>
  <c r="I31" i="10"/>
  <c r="AD31" i="10"/>
  <c r="AG31" i="10"/>
  <c r="AA31" i="10"/>
  <c r="O31" i="10"/>
  <c r="L31" i="10"/>
  <c r="F31" i="10"/>
  <c r="L35" i="20"/>
  <c r="W35" i="20" s="1"/>
  <c r="U22" i="9"/>
  <c r="X12" i="9"/>
  <c r="R12" i="20"/>
  <c r="X14" i="10"/>
  <c r="X22" i="9"/>
  <c r="AA17" i="9"/>
  <c r="AA39" i="9"/>
  <c r="AG14" i="8"/>
  <c r="AJ14" i="8" s="1"/>
  <c r="AK14" i="8" s="1"/>
  <c r="AJ23" i="7"/>
  <c r="AK23" i="7" s="1"/>
  <c r="AD14" i="10"/>
  <c r="AD22" i="9"/>
  <c r="AD39" i="9"/>
  <c r="AG17" i="9"/>
  <c r="AG39" i="9"/>
  <c r="AF17" i="9"/>
  <c r="AF24" i="9" s="1"/>
  <c r="AF41" i="9" s="1"/>
  <c r="T18" i="7"/>
  <c r="T25" i="7" s="1"/>
  <c r="T41" i="7" s="1"/>
  <c r="AJ14" i="10"/>
  <c r="AJ22" i="9"/>
  <c r="AJ39" i="9"/>
  <c r="W14" i="10"/>
  <c r="AA9" i="10"/>
  <c r="AI14" i="10"/>
  <c r="AC14" i="10"/>
  <c r="AP39" i="9"/>
  <c r="AP12" i="9"/>
  <c r="F39" i="9"/>
  <c r="F22" i="9"/>
  <c r="AG31" i="8"/>
  <c r="AO14" i="10"/>
  <c r="AG39" i="7"/>
  <c r="Q14" i="20" s="1"/>
  <c r="AB14" i="20" s="1"/>
  <c r="I14" i="10"/>
  <c r="I39" i="9"/>
  <c r="L22" i="9"/>
  <c r="AM22" i="9"/>
  <c r="O22" i="9"/>
  <c r="L12" i="20" s="1"/>
  <c r="AA22" i="9"/>
  <c r="I22" i="9"/>
  <c r="AG22" i="9"/>
  <c r="L39" i="9"/>
  <c r="Z41" i="7"/>
  <c r="Y41" i="7"/>
  <c r="Z39" i="9"/>
  <c r="O17" i="9"/>
  <c r="L11" i="20" s="1"/>
  <c r="O14" i="10"/>
  <c r="K81" i="20" s="1"/>
  <c r="V81" i="20" s="1"/>
  <c r="T14" i="10"/>
  <c r="R14" i="10"/>
  <c r="L81" i="20" s="1"/>
  <c r="W81" i="20" s="1"/>
  <c r="X41" i="7"/>
  <c r="L17" i="9"/>
  <c r="AL17" i="9"/>
  <c r="AL24" i="9" s="1"/>
  <c r="AL41" i="9" s="1"/>
  <c r="AO17" i="9"/>
  <c r="AO24" i="9" s="1"/>
  <c r="AO41" i="9" s="1"/>
  <c r="AP16" i="9"/>
  <c r="AJ17" i="9"/>
  <c r="AM17" i="9"/>
  <c r="K24" i="9"/>
  <c r="K41" i="9" s="1"/>
  <c r="AI24" i="9"/>
  <c r="AI41" i="9" s="1"/>
  <c r="Z24" i="9"/>
  <c r="N24" i="9"/>
  <c r="N41" i="9" s="1"/>
  <c r="H24" i="9"/>
  <c r="H41" i="9" s="1"/>
  <c r="F14" i="10"/>
  <c r="AM9" i="10"/>
  <c r="R16" i="9"/>
  <c r="Q17" i="9"/>
  <c r="Q24" i="9" s="1"/>
  <c r="U14" i="10"/>
  <c r="AG9" i="10"/>
  <c r="AF14" i="10"/>
  <c r="W17" i="9"/>
  <c r="AD16" i="9"/>
  <c r="AC17" i="9"/>
  <c r="AC24" i="9" s="1"/>
  <c r="AC41" i="9" s="1"/>
  <c r="F16" i="9"/>
  <c r="E17" i="9"/>
  <c r="E24" i="9" s="1"/>
  <c r="E41" i="9" s="1"/>
  <c r="AC12" i="20" l="1"/>
  <c r="N31" i="20"/>
  <c r="Y31" i="20" s="1"/>
  <c r="M12" i="20"/>
  <c r="W12" i="20"/>
  <c r="AR14" i="10"/>
  <c r="AS14" i="10" s="1"/>
  <c r="AR22" i="9"/>
  <c r="AS22" i="9" s="1"/>
  <c r="AR16" i="9"/>
  <c r="AS16" i="9" s="1"/>
  <c r="AR12" i="9"/>
  <c r="AS12" i="9" s="1"/>
  <c r="L37" i="20"/>
  <c r="W37" i="20" s="1"/>
  <c r="M81" i="20"/>
  <c r="X81" i="20" s="1"/>
  <c r="M36" i="20"/>
  <c r="X36" i="20" s="1"/>
  <c r="N34" i="20"/>
  <c r="Y34" i="20" s="1"/>
  <c r="M50" i="20"/>
  <c r="U17" i="9"/>
  <c r="N33" i="20"/>
  <c r="Y33" i="20" s="1"/>
  <c r="N17" i="20"/>
  <c r="Y17" i="20" s="1"/>
  <c r="N32" i="20"/>
  <c r="Y32" i="20" s="1"/>
  <c r="L36" i="20"/>
  <c r="X17" i="9"/>
  <c r="M37" i="20"/>
  <c r="X37" i="20" s="1"/>
  <c r="N35" i="20"/>
  <c r="Y35" i="20" s="1"/>
  <c r="AJ17" i="7"/>
  <c r="AK17" i="7" s="1"/>
  <c r="W24" i="9"/>
  <c r="AA14" i="10"/>
  <c r="AA24" i="9"/>
  <c r="AD17" i="9"/>
  <c r="AG24" i="9"/>
  <c r="AG14" i="10"/>
  <c r="AG18" i="7"/>
  <c r="AM14" i="10"/>
  <c r="AJ24" i="9"/>
  <c r="AP17" i="9"/>
  <c r="AP24" i="9" s="1"/>
  <c r="AP41" i="9" s="1"/>
  <c r="F17" i="9"/>
  <c r="I24" i="9"/>
  <c r="AM24" i="9"/>
  <c r="L24" i="9"/>
  <c r="Z41" i="9"/>
  <c r="O24" i="9"/>
  <c r="L13" i="20" s="1"/>
  <c r="R17" i="9"/>
  <c r="X12" i="20" l="1"/>
  <c r="X50" i="20"/>
  <c r="W36" i="20"/>
  <c r="M11" i="20"/>
  <c r="AR17" i="9"/>
  <c r="AS17" i="9" s="1"/>
  <c r="N36" i="20"/>
  <c r="Y36" i="20" s="1"/>
  <c r="M38" i="20"/>
  <c r="X38" i="20" s="1"/>
  <c r="U24" i="9"/>
  <c r="L38" i="20"/>
  <c r="X24" i="9"/>
  <c r="Q37" i="20"/>
  <c r="AB37" i="20" s="1"/>
  <c r="Q38" i="20"/>
  <c r="N37" i="20"/>
  <c r="Y37" i="20" s="1"/>
  <c r="AJ18" i="7"/>
  <c r="AK18" i="7" s="1"/>
  <c r="AA41" i="9"/>
  <c r="AD24" i="9"/>
  <c r="AG41" i="9"/>
  <c r="AG25" i="7"/>
  <c r="Q15" i="20" s="1"/>
  <c r="AJ41" i="9"/>
  <c r="AM41" i="9"/>
  <c r="F24" i="9"/>
  <c r="I41" i="9"/>
  <c r="L41" i="9"/>
  <c r="O41" i="9"/>
  <c r="L15" i="20" s="1"/>
  <c r="R24" i="9"/>
  <c r="M13" i="20" s="1"/>
  <c r="X13" i="20" s="1"/>
  <c r="W13" i="20" l="1"/>
  <c r="W11" i="20"/>
  <c r="AB38" i="20"/>
  <c r="X11" i="20"/>
  <c r="W38" i="20"/>
  <c r="AR24" i="9"/>
  <c r="AS24" i="9" s="1"/>
  <c r="N12" i="20"/>
  <c r="Y12" i="20" s="1"/>
  <c r="N38" i="20"/>
  <c r="Q13" i="20"/>
  <c r="AB13" i="20" s="1"/>
  <c r="Q11" i="20"/>
  <c r="AB11" i="20" s="1"/>
  <c r="R38" i="20"/>
  <c r="R37" i="20"/>
  <c r="AC37" i="20" s="1"/>
  <c r="AD41" i="9"/>
  <c r="AJ25" i="7"/>
  <c r="AK25" i="7" s="1"/>
  <c r="AG41" i="7"/>
  <c r="AB15" i="20" s="1"/>
  <c r="F41" i="9"/>
  <c r="AC38" i="20" l="1"/>
  <c r="Y38" i="20"/>
  <c r="N13" i="20"/>
  <c r="Y13" i="20" s="1"/>
  <c r="N11" i="20"/>
  <c r="Y11" i="20" s="1"/>
  <c r="R11" i="20"/>
  <c r="AC11" i="20" s="1"/>
  <c r="R13" i="20"/>
  <c r="AC13" i="20" l="1"/>
  <c r="O20" i="20"/>
  <c r="M20" i="20" l="1"/>
  <c r="L20" i="20"/>
  <c r="W16" i="10" l="1"/>
  <c r="W19" i="10"/>
  <c r="X19" i="10" s="1"/>
  <c r="W92" i="20" l="1"/>
  <c r="X16" i="10"/>
  <c r="W20" i="10"/>
  <c r="X20" i="10" s="1"/>
  <c r="W17" i="10" l="1"/>
  <c r="J31" i="8"/>
  <c r="J39" i="7"/>
  <c r="W38" i="9" l="1"/>
  <c r="X38" i="9" s="1"/>
  <c r="W91" i="20"/>
  <c r="M91" i="20"/>
  <c r="W31" i="10"/>
  <c r="X17" i="10"/>
  <c r="J41" i="7"/>
  <c r="X91" i="20" l="1"/>
  <c r="X31" i="10"/>
  <c r="W39" i="9" l="1"/>
  <c r="W41" i="9" s="1"/>
  <c r="X39" i="9" l="1"/>
  <c r="X41" i="9" l="1"/>
  <c r="K39" i="7" l="1"/>
  <c r="K41" i="7" l="1"/>
  <c r="T38" i="9"/>
  <c r="U38" i="9" s="1"/>
  <c r="U39" i="9" s="1"/>
  <c r="M53" i="20"/>
  <c r="M54" i="20"/>
  <c r="T39" i="9" l="1"/>
  <c r="T41" i="9" s="1"/>
  <c r="X54" i="20"/>
  <c r="X53" i="20"/>
  <c r="U41" i="9"/>
  <c r="Q19" i="10" l="1"/>
  <c r="R19" i="10" s="1"/>
  <c r="AJ20" i="8"/>
  <c r="AK20" i="8" s="1"/>
  <c r="AR19" i="10" l="1"/>
  <c r="AS19" i="10" s="1"/>
  <c r="V88" i="20" l="1"/>
  <c r="L57" i="20" l="1"/>
  <c r="Q37" i="9"/>
  <c r="L39" i="7"/>
  <c r="Q45" i="9"/>
  <c r="R45" i="9" s="1"/>
  <c r="AS45" i="9" s="1"/>
  <c r="L59" i="20"/>
  <c r="Q16" i="10"/>
  <c r="L31" i="8"/>
  <c r="AJ19" i="8"/>
  <c r="AK19" i="8" s="1"/>
  <c r="L58" i="20"/>
  <c r="L55" i="20"/>
  <c r="L56" i="20"/>
  <c r="Q17" i="10"/>
  <c r="R17" i="10" s="1"/>
  <c r="AJ17" i="8"/>
  <c r="AK17" i="8" s="1"/>
  <c r="AJ30" i="8"/>
  <c r="AK30" i="8" s="1"/>
  <c r="Q20" i="10"/>
  <c r="R20" i="10" s="1"/>
  <c r="AJ18" i="8"/>
  <c r="AK18" i="8" s="1"/>
  <c r="Q18" i="10"/>
  <c r="R18" i="10" s="1"/>
  <c r="L88" i="20"/>
  <c r="W88" i="20" l="1"/>
  <c r="M88" i="20"/>
  <c r="L41" i="7"/>
  <c r="Q38" i="9"/>
  <c r="R38" i="9" s="1"/>
  <c r="L98" i="20"/>
  <c r="M98" i="20" s="1"/>
  <c r="W56" i="20"/>
  <c r="W55" i="20"/>
  <c r="W58" i="20"/>
  <c r="L61" i="20"/>
  <c r="L104" i="20"/>
  <c r="L90" i="20"/>
  <c r="L94" i="20"/>
  <c r="L96" i="20"/>
  <c r="M96" i="20" s="1"/>
  <c r="L97" i="20"/>
  <c r="M97" i="20" s="1"/>
  <c r="L95" i="20"/>
  <c r="M95" i="20" s="1"/>
  <c r="L87" i="20"/>
  <c r="L86" i="20"/>
  <c r="L84" i="20"/>
  <c r="L105" i="20"/>
  <c r="W59" i="20"/>
  <c r="W57" i="20"/>
  <c r="AR18" i="10"/>
  <c r="AS18" i="10" s="1"/>
  <c r="AR20" i="10"/>
  <c r="AS20" i="10" s="1"/>
  <c r="AR17" i="10"/>
  <c r="AS17" i="10" s="1"/>
  <c r="R39" i="7"/>
  <c r="R37" i="9"/>
  <c r="AJ16" i="8"/>
  <c r="AK16" i="8" s="1"/>
  <c r="R31" i="8"/>
  <c r="AJ31" i="8" s="1"/>
  <c r="AK31" i="8" s="1"/>
  <c r="R16" i="10"/>
  <c r="Q31" i="10"/>
  <c r="Q32" i="10" s="1"/>
  <c r="Q39" i="9" l="1"/>
  <c r="Q41" i="9" s="1"/>
  <c r="Q46" i="9" s="1"/>
  <c r="W84" i="20"/>
  <c r="W87" i="20"/>
  <c r="W86" i="20"/>
  <c r="W90" i="20"/>
  <c r="X88" i="20"/>
  <c r="M61" i="20"/>
  <c r="L52" i="20"/>
  <c r="AR38" i="9"/>
  <c r="AS38" i="9" s="1"/>
  <c r="L106" i="20"/>
  <c r="M86" i="20"/>
  <c r="L73" i="20"/>
  <c r="L83" i="20"/>
  <c r="L51" i="20"/>
  <c r="AR16" i="10"/>
  <c r="AS16" i="10" s="1"/>
  <c r="V86" i="20"/>
  <c r="AR37" i="9"/>
  <c r="AS37" i="9" s="1"/>
  <c r="V106" i="20"/>
  <c r="R39" i="9"/>
  <c r="M105" i="20"/>
  <c r="M56" i="20"/>
  <c r="M59" i="20"/>
  <c r="M84" i="20"/>
  <c r="V84" i="20"/>
  <c r="R41" i="7"/>
  <c r="AJ39" i="7"/>
  <c r="AK39" i="7" s="1"/>
  <c r="M87" i="20"/>
  <c r="V87" i="20"/>
  <c r="M55" i="20"/>
  <c r="M58" i="20"/>
  <c r="V92" i="20"/>
  <c r="X92" i="20"/>
  <c r="M104" i="20"/>
  <c r="M57" i="20"/>
  <c r="K89" i="20"/>
  <c r="M94" i="20"/>
  <c r="L89" i="20"/>
  <c r="K85" i="20"/>
  <c r="L85" i="20"/>
  <c r="R31" i="10"/>
  <c r="M60" i="20"/>
  <c r="V90" i="20"/>
  <c r="M90" i="20"/>
  <c r="W83" i="20" l="1"/>
  <c r="V85" i="20"/>
  <c r="X84" i="20"/>
  <c r="M73" i="20"/>
  <c r="X90" i="20"/>
  <c r="X59" i="20"/>
  <c r="X86" i="20"/>
  <c r="X87" i="20"/>
  <c r="W106" i="20"/>
  <c r="V89" i="20"/>
  <c r="W52" i="20"/>
  <c r="M52" i="20"/>
  <c r="W51" i="20"/>
  <c r="L74" i="20"/>
  <c r="M14" i="20"/>
  <c r="W73" i="20"/>
  <c r="X55" i="20"/>
  <c r="X58" i="20"/>
  <c r="X57" i="20"/>
  <c r="X56" i="20"/>
  <c r="AR31" i="10"/>
  <c r="AS31" i="10" s="1"/>
  <c r="AR39" i="9"/>
  <c r="AS39" i="9" s="1"/>
  <c r="M106" i="20"/>
  <c r="V73" i="20"/>
  <c r="M51" i="20"/>
  <c r="K74" i="20"/>
  <c r="AJ41" i="7"/>
  <c r="AK41" i="7" s="1"/>
  <c r="P14" i="20"/>
  <c r="AA14" i="20" s="1"/>
  <c r="P15" i="20"/>
  <c r="M85" i="20"/>
  <c r="W85" i="20"/>
  <c r="L107" i="20"/>
  <c r="W89" i="20"/>
  <c r="M89" i="20"/>
  <c r="N83" i="20"/>
  <c r="M83" i="20"/>
  <c r="K107" i="20"/>
  <c r="R41" i="9"/>
  <c r="X89" i="20" l="1"/>
  <c r="K108" i="20"/>
  <c r="X83" i="20"/>
  <c r="X14" i="20"/>
  <c r="X73" i="20"/>
  <c r="X52" i="20"/>
  <c r="K75" i="20"/>
  <c r="V75" i="20" s="1"/>
  <c r="V107" i="20"/>
  <c r="V83" i="20"/>
  <c r="L108" i="20"/>
  <c r="AA15" i="20"/>
  <c r="W15" i="20"/>
  <c r="W14" i="20"/>
  <c r="X106" i="20"/>
  <c r="X85" i="20"/>
  <c r="M15" i="20"/>
  <c r="X15" i="20" s="1"/>
  <c r="L75" i="20"/>
  <c r="W75" i="20" s="1"/>
  <c r="W74" i="20"/>
  <c r="X51" i="20"/>
  <c r="AR41" i="9"/>
  <c r="AS41" i="9" s="1"/>
  <c r="N14" i="20"/>
  <c r="Y14" i="20" s="1"/>
  <c r="V74" i="20"/>
  <c r="R14" i="20"/>
  <c r="AC14" i="20" s="1"/>
  <c r="W107" i="20"/>
  <c r="M74" i="20"/>
  <c r="R15" i="20"/>
  <c r="AC15" i="20" s="1"/>
  <c r="M107" i="20"/>
  <c r="X74" i="20" l="1"/>
  <c r="X107" i="20"/>
  <c r="N15" i="20"/>
  <c r="Y15" i="2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Winnie Lee</author>
  </authors>
  <commentList>
    <comment ref="C5" authorId="0" shapeId="0" xr:uid="{20D0A974-2192-451B-B731-7BE32DF8A3A7}">
      <text>
        <r>
          <rPr>
            <b/>
            <sz val="9"/>
            <color indexed="81"/>
            <rFont val="Tahoma"/>
            <family val="2"/>
          </rPr>
          <t>Winnie Lee:</t>
        </r>
        <r>
          <rPr>
            <sz val="9"/>
            <color indexed="81"/>
            <rFont val="Tahoma"/>
            <family val="2"/>
          </rPr>
          <t xml:space="preserve">
Fixed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Winnie Lee</author>
  </authors>
  <commentList>
    <comment ref="C8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Winnie Lee:</t>
        </r>
        <r>
          <rPr>
            <sz val="9"/>
            <color indexed="81"/>
            <rFont val="Tahoma"/>
            <family val="2"/>
          </rPr>
          <t xml:space="preserve">
Fixed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Summy Wong</author>
  </authors>
  <commentList>
    <comment ref="P43" authorId="0" shapeId="0" xr:uid="{00000000-0006-0000-0400-000030000000}">
      <text>
        <r>
          <rPr>
            <b/>
            <sz val="9"/>
            <color indexed="81"/>
            <rFont val="Tahoma"/>
            <family val="2"/>
          </rPr>
          <t xml:space="preserve">Repayment of MDB G1
's mortgage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Winnie Lee</author>
  </authors>
  <commentList>
    <comment ref="X17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Winnie Lee:</t>
        </r>
        <r>
          <rPr>
            <sz val="9"/>
            <color indexed="81"/>
            <rFont val="Tahoma"/>
            <family val="2"/>
          </rPr>
          <t xml:space="preserve">
No need rounding to tie total amount</t>
        </r>
      </text>
    </comment>
  </commentList>
</comments>
</file>

<file path=xl/sharedStrings.xml><?xml version="1.0" encoding="utf-8"?>
<sst xmlns="http://schemas.openxmlformats.org/spreadsheetml/2006/main" count="843" uniqueCount="306">
  <si>
    <t>收入</t>
  </si>
  <si>
    <t>其他收入</t>
  </si>
  <si>
    <t>與上年比較</t>
  </si>
  <si>
    <t>4/2021-3/2022</t>
  </si>
  <si>
    <t>YTD</t>
  </si>
  <si>
    <t>增/(減)</t>
  </si>
  <si>
    <t>附錄</t>
  </si>
  <si>
    <t>附註</t>
  </si>
  <si>
    <t>HK$'000</t>
  </si>
  <si>
    <t>%</t>
  </si>
  <si>
    <t>A3-1</t>
  </si>
  <si>
    <t>利得稅支出</t>
  </si>
  <si>
    <t>A3</t>
  </si>
  <si>
    <t>營運盈餘</t>
  </si>
  <si>
    <t>還本金</t>
  </si>
  <si>
    <t>與上月比較</t>
  </si>
  <si>
    <t>3月</t>
  </si>
  <si>
    <t>2月</t>
  </si>
  <si>
    <t>1月</t>
  </si>
  <si>
    <t>12月</t>
  </si>
  <si>
    <t>11月</t>
  </si>
  <si>
    <t>10月</t>
  </si>
  <si>
    <t>9月</t>
  </si>
  <si>
    <t>8月</t>
  </si>
  <si>
    <t>7月</t>
  </si>
  <si>
    <t>6月</t>
  </si>
  <si>
    <t>5月</t>
  </si>
  <si>
    <t>4月</t>
  </si>
  <si>
    <t>A1</t>
  </si>
  <si>
    <t>利得稅支出</t>
    <phoneticPr fontId="38" type="noConversion"/>
  </si>
  <si>
    <t>4/2022-3/2023</t>
  </si>
  <si>
    <t>C</t>
  </si>
  <si>
    <t>O</t>
  </si>
  <si>
    <t>H</t>
  </si>
  <si>
    <t>R</t>
  </si>
  <si>
    <t>Diff</t>
  </si>
  <si>
    <t>2022年</t>
  </si>
  <si>
    <t>+/(-)</t>
  </si>
  <si>
    <t>-</t>
  </si>
  <si>
    <t>(HK$’000)</t>
  </si>
  <si>
    <t>年度止</t>
  </si>
  <si>
    <t>2021年</t>
  </si>
  <si>
    <t>總營運收入</t>
  </si>
  <si>
    <r>
      <t>營運支出</t>
    </r>
    <r>
      <rPr>
        <vertAlign val="subscript"/>
        <sz val="20"/>
        <color rgb="FF000000"/>
        <rFont val="SimHei"/>
        <family val="3"/>
        <charset val="134"/>
      </rPr>
      <t>(註2)</t>
    </r>
  </si>
  <si>
    <t>註1:</t>
  </si>
  <si>
    <t>註2:</t>
  </si>
  <si>
    <t>註3:</t>
  </si>
  <si>
    <t>營運支出</t>
  </si>
  <si>
    <t>&gt;100%</t>
  </si>
  <si>
    <r>
      <t>營運支出</t>
    </r>
    <r>
      <rPr>
        <sz val="60.5"/>
        <color rgb="FF000000"/>
        <rFont val="Calibri"/>
        <family val="2"/>
        <scheme val="minor"/>
      </rPr>
      <t>(</t>
    </r>
    <r>
      <rPr>
        <sz val="60.5"/>
        <color rgb="FF000000"/>
        <rFont val="SimHei"/>
        <family val="3"/>
        <charset val="134"/>
      </rPr>
      <t>續</t>
    </r>
    <r>
      <rPr>
        <sz val="60.5"/>
        <color rgb="FF000000"/>
        <rFont val="Calibri"/>
        <family val="2"/>
        <scheme val="minor"/>
      </rPr>
      <t>)</t>
    </r>
  </si>
  <si>
    <t>S</t>
  </si>
  <si>
    <t>PP22</t>
  </si>
  <si>
    <t>PP5</t>
  </si>
  <si>
    <t>PP2</t>
  </si>
  <si>
    <t>PP6</t>
  </si>
  <si>
    <t>PP7</t>
  </si>
  <si>
    <t>OK</t>
  </si>
  <si>
    <t>B</t>
  </si>
  <si>
    <t>D</t>
  </si>
  <si>
    <t>E</t>
  </si>
  <si>
    <t>F</t>
  </si>
  <si>
    <t>G</t>
  </si>
  <si>
    <t>(0%)</t>
  </si>
  <si>
    <t>MV</t>
  </si>
  <si>
    <t>U</t>
  </si>
  <si>
    <t>DELETE</t>
  </si>
  <si>
    <t>總體</t>
  </si>
  <si>
    <t>E29</t>
  </si>
  <si>
    <t>E30</t>
  </si>
  <si>
    <t>E31</t>
  </si>
  <si>
    <t>E32</t>
  </si>
  <si>
    <t>PP3</t>
  </si>
  <si>
    <t>PP4</t>
  </si>
  <si>
    <t>ok</t>
  </si>
  <si>
    <t>OCT'22</t>
  </si>
  <si>
    <t>Exp_Co</t>
  </si>
  <si>
    <t>PP8&gt;PP9</t>
  </si>
  <si>
    <t>s</t>
  </si>
  <si>
    <t>Show (0%)</t>
  </si>
  <si>
    <t>Sorting</t>
  </si>
  <si>
    <t>Show (0%) for -0.4%</t>
  </si>
  <si>
    <t>Change amount, check the row height</t>
  </si>
  <si>
    <t>2022年11月</t>
  </si>
  <si>
    <t>2021年11月</t>
  </si>
  <si>
    <t>,21,&gt;,18,</t>
  </si>
  <si>
    <t>!V&gt;!S</t>
  </si>
  <si>
    <t>,24,&gt;,21,</t>
  </si>
  <si>
    <t>SEP'22</t>
  </si>
  <si>
    <t>NOV'22</t>
  </si>
  <si>
    <t>column unchange</t>
  </si>
  <si>
    <t>(100%)</t>
  </si>
  <si>
    <t>Nov'22</t>
  </si>
  <si>
    <t>Refer Aug'22</t>
  </si>
  <si>
    <t>Group into Sundry</t>
  </si>
  <si>
    <t>2022年12月份營運支出 - 公司</t>
  </si>
  <si>
    <t>2022年12月份收入及付款記錄 - 個人</t>
  </si>
  <si>
    <t>2022年12月</t>
  </si>
  <si>
    <t>4-12月</t>
  </si>
  <si>
    <t>2022年12月個人收入及支出</t>
  </si>
  <si>
    <t>2022年12月個人收入及支出(續)</t>
  </si>
  <si>
    <t>2021年12月</t>
  </si>
  <si>
    <t>Y&gt;V&gt;R</t>
  </si>
  <si>
    <t>V&gt;S&gt;O</t>
  </si>
  <si>
    <t>!Y&gt;!V&gt;!R</t>
  </si>
  <si>
    <t>,23,&gt;,20,17</t>
  </si>
  <si>
    <t>,20,&gt;,17,14</t>
  </si>
  <si>
    <t>MONTH</t>
  </si>
  <si>
    <t>X&gt;U&gt;R</t>
  </si>
  <si>
    <t>U&gt;R&gt;O</t>
  </si>
  <si>
    <t>A</t>
  </si>
  <si>
    <t>D1</t>
  </si>
  <si>
    <t>E1</t>
  </si>
  <si>
    <t>F1</t>
  </si>
  <si>
    <t>Income A</t>
  </si>
  <si>
    <t>Income B</t>
  </si>
  <si>
    <t>Income C</t>
  </si>
  <si>
    <t>Income D</t>
  </si>
  <si>
    <t>Income E</t>
  </si>
  <si>
    <t>Exp A</t>
  </si>
  <si>
    <t>Exp B</t>
  </si>
  <si>
    <t>Total Exp</t>
  </si>
  <si>
    <t>Income A1</t>
  </si>
  <si>
    <t>Income B1</t>
  </si>
  <si>
    <t>Private income A</t>
  </si>
  <si>
    <t>Private income B</t>
  </si>
  <si>
    <t>Private income C</t>
  </si>
  <si>
    <t>Private income D</t>
  </si>
  <si>
    <t>Private income E</t>
  </si>
  <si>
    <t>Private income F</t>
  </si>
  <si>
    <t>Private Exp A</t>
  </si>
  <si>
    <t>Private Exp B</t>
  </si>
  <si>
    <t>Private Exp C</t>
  </si>
  <si>
    <t>Private Exp D</t>
  </si>
  <si>
    <t>Private Exp E</t>
  </si>
  <si>
    <t>Private Exp F</t>
  </si>
  <si>
    <t>Exp C</t>
  </si>
  <si>
    <t>Exp D</t>
  </si>
  <si>
    <t>Exp E</t>
  </si>
  <si>
    <t>Exp F</t>
  </si>
  <si>
    <t>Exp G</t>
  </si>
  <si>
    <t>Exp H</t>
  </si>
  <si>
    <t>Exp I</t>
  </si>
  <si>
    <t>Exp J</t>
  </si>
  <si>
    <t>Exp K</t>
  </si>
  <si>
    <r>
      <t>其他收入</t>
    </r>
    <r>
      <rPr>
        <vertAlign val="subscript"/>
        <sz val="20"/>
        <color rgb="FF000000"/>
        <rFont val="SimHei"/>
        <family val="3"/>
        <charset val="134"/>
      </rPr>
      <t>(註4)</t>
    </r>
  </si>
  <si>
    <t>Others</t>
  </si>
  <si>
    <t>Private income</t>
  </si>
  <si>
    <t>Private Exp</t>
  </si>
  <si>
    <t>Private Exp G</t>
  </si>
  <si>
    <t>Private Exp H</t>
  </si>
  <si>
    <t>Private Exp I</t>
  </si>
  <si>
    <t>Private Exp J</t>
  </si>
  <si>
    <t>Private Exp K</t>
  </si>
  <si>
    <t>Private Exp L</t>
  </si>
  <si>
    <t>Private Exp M</t>
  </si>
  <si>
    <t>Private Exp N</t>
  </si>
  <si>
    <t>A%及B%</t>
  </si>
  <si>
    <t>A%</t>
  </si>
  <si>
    <t>B%</t>
  </si>
  <si>
    <t>2022年12月份營運收支表</t>
  </si>
  <si>
    <t>2022年12月份收入</t>
  </si>
  <si>
    <t>營運支出(續)</t>
  </si>
  <si>
    <t>\ROUND('Exp_Co (MTM)'!AS17,2)</t>
  </si>
  <si>
    <t>\ROUND('Exp_Co (YTD)'!AK18,2)</t>
  </si>
  <si>
    <t>\'Exp_Co (YTD)'!B8</t>
  </si>
  <si>
    <t>\'Exp_Co (MTM)'!O8</t>
  </si>
  <si>
    <t>\'Exp_Co (MTM)'!R8</t>
  </si>
  <si>
    <t>\ROUND('Exp_Co (MTM)'!AS8,2)</t>
  </si>
  <si>
    <t>\'Exp_Co (YTD)'!R9</t>
  </si>
  <si>
    <t>\'Exp_Co (YTD)'!AG9</t>
  </si>
  <si>
    <t>\ROUND('Exp_Co (YTD)'!AK9,2)</t>
  </si>
  <si>
    <t>\'Exp_Co (YTD)'!B9</t>
  </si>
  <si>
    <t>\'Exp_Co (MTM)'!O7</t>
  </si>
  <si>
    <t>\'Exp_Co (MTM)'!R7</t>
  </si>
  <si>
    <t>\ROUND('Exp_Co (MTM)'!AS7,2)</t>
  </si>
  <si>
    <t>\'Exp_Co (YTD)'!R8</t>
  </si>
  <si>
    <t>\'Exp_Co (YTD)'!AG8</t>
  </si>
  <si>
    <t>\ROUND('Exp_Co (YTD)'!AK8,2)</t>
  </si>
  <si>
    <t>\'Exp_Co (YTD)'!B10</t>
  </si>
  <si>
    <t>\'Exp_Co (MTM)'!O9</t>
  </si>
  <si>
    <t>\'Exp_Co (MTM)'!R9</t>
  </si>
  <si>
    <t>\ROUND('Exp_Co (MTM)'!AS9,2)</t>
  </si>
  <si>
    <t>\'Exp_Co (YTD)'!R10</t>
  </si>
  <si>
    <t>\'Exp_Co (YTD)'!AG10</t>
  </si>
  <si>
    <t>\ROUND('Exp_Co (YTD)'!AK10,2)</t>
  </si>
  <si>
    <t>\'Exp_Co (YTD)'!B11</t>
  </si>
  <si>
    <t>\'Exp_Co (MTM)'!O11</t>
  </si>
  <si>
    <t>\'Exp_Co (MTM)'!R11</t>
  </si>
  <si>
    <t>\ROUND('Exp_Co (MTM)'!AS11,2)</t>
  </si>
  <si>
    <t>\'Exp_Co (YTD)'!R12</t>
  </si>
  <si>
    <t>\'Exp_Co (YTD)'!AG12</t>
  </si>
  <si>
    <t>\ROUND('Exp_Co (YTD)'!AK12,2)</t>
  </si>
  <si>
    <t>\'Exp_Co (YTD)'!B12</t>
  </si>
  <si>
    <t>\'Exp_Co (MTM)'!O10</t>
  </si>
  <si>
    <t>\'Exp_Co (MTM)'!R10</t>
  </si>
  <si>
    <t>\ROUND('Exp_Co (MTM)'!AS10,2)</t>
  </si>
  <si>
    <t>\'Exp_Co (YTD)'!R11</t>
  </si>
  <si>
    <t>\'Exp_Co (YTD)'!AG11</t>
  </si>
  <si>
    <t>\ROUND('Exp_Co (YTD)'!AK11,2)</t>
  </si>
  <si>
    <t>\'Exp_Co (MTM)'!O12</t>
  </si>
  <si>
    <t>\'Exp_Co (MTM)'!R12</t>
  </si>
  <si>
    <t>\ROUND('Exp_Co (MTM)'!AS12,2)</t>
  </si>
  <si>
    <t>\SUM(G31:G35)</t>
  </si>
  <si>
    <t>\SUM(H31:H35)</t>
  </si>
  <si>
    <t>\ROUND('Exp_Co (YTD)'!AK13,2)</t>
  </si>
  <si>
    <t>\'Exp_Co (MTM)'!O16</t>
  </si>
  <si>
    <t>\'Exp_Co (MTM)'!R16</t>
  </si>
  <si>
    <t>\ROUND('Exp_Co (MTM)'!AS16,2)</t>
  </si>
  <si>
    <t>\'Exp_Co (YTD)'!R17</t>
  </si>
  <si>
    <t>\'Exp_Co (YTD)'!AG17</t>
  </si>
  <si>
    <t>\ROUND('Exp_Co (YTD)'!AK17,2)</t>
  </si>
  <si>
    <t>\C36+C37</t>
  </si>
  <si>
    <t>\D36+D37</t>
  </si>
  <si>
    <t>\G36+G37</t>
  </si>
  <si>
    <t>\H36+H37</t>
  </si>
  <si>
    <t>\K73</t>
  </si>
  <si>
    <t>\L73</t>
  </si>
  <si>
    <t>\M73</t>
  </si>
  <si>
    <t>\SUM(B50:B61)+SUM(C62:C73)</t>
  </si>
  <si>
    <t>\SUM(C50:C61)+SUM(D62:D73)</t>
  </si>
  <si>
    <t>\M74</t>
  </si>
  <si>
    <t>\K50</t>
  </si>
  <si>
    <t>\L50</t>
  </si>
  <si>
    <t>\M50</t>
  </si>
  <si>
    <t>\K51</t>
  </si>
  <si>
    <t>\L51</t>
  </si>
  <si>
    <t>\M51</t>
  </si>
  <si>
    <t>\K52</t>
  </si>
  <si>
    <t>\L52</t>
  </si>
  <si>
    <t>\M52</t>
  </si>
  <si>
    <t>\K53</t>
  </si>
  <si>
    <t>\L53</t>
  </si>
  <si>
    <t>\M53</t>
  </si>
  <si>
    <t>\K54</t>
  </si>
  <si>
    <t>\L54</t>
  </si>
  <si>
    <t>\M54</t>
  </si>
  <si>
    <t>\K55</t>
  </si>
  <si>
    <t>\L55</t>
  </si>
  <si>
    <t>\M55</t>
  </si>
  <si>
    <t>\K56</t>
  </si>
  <si>
    <t>\L56</t>
  </si>
  <si>
    <t>\M56</t>
  </si>
  <si>
    <t>\K57</t>
  </si>
  <si>
    <t>\L57</t>
  </si>
  <si>
    <t>\M57</t>
  </si>
  <si>
    <t>\K58</t>
  </si>
  <si>
    <t>\L58</t>
  </si>
  <si>
    <t>\M58</t>
  </si>
  <si>
    <t>\J81</t>
  </si>
  <si>
    <t>\J83</t>
  </si>
  <si>
    <t>\K83</t>
  </si>
  <si>
    <t>\L83</t>
  </si>
  <si>
    <t>\M83</t>
  </si>
  <si>
    <t>\J84</t>
  </si>
  <si>
    <t>\K84</t>
  </si>
  <si>
    <t>\L84</t>
  </si>
  <si>
    <t>\M84</t>
  </si>
  <si>
    <t>\J85</t>
  </si>
  <si>
    <t>\K85</t>
  </si>
  <si>
    <t>\L85</t>
  </si>
  <si>
    <t>\M85</t>
  </si>
  <si>
    <t>\J86</t>
  </si>
  <si>
    <t>\K86</t>
  </si>
  <si>
    <t>\L86</t>
  </si>
  <si>
    <t>\M86</t>
  </si>
  <si>
    <t>\J87</t>
  </si>
  <si>
    <t>\K87</t>
  </si>
  <si>
    <t>\L87</t>
  </si>
  <si>
    <t>\M87</t>
  </si>
  <si>
    <t>\J88</t>
  </si>
  <si>
    <t>\K88</t>
  </si>
  <si>
    <t>\L88</t>
  </si>
  <si>
    <t>\M88</t>
  </si>
  <si>
    <t>\J89</t>
  </si>
  <si>
    <t>\K89</t>
  </si>
  <si>
    <t>\L89</t>
  </si>
  <si>
    <t>\M89</t>
  </si>
  <si>
    <t>\J90</t>
  </si>
  <si>
    <t>\K90</t>
  </si>
  <si>
    <t>\L90</t>
  </si>
  <si>
    <t>\M90</t>
  </si>
  <si>
    <t>\J91</t>
  </si>
  <si>
    <t>\K91</t>
  </si>
  <si>
    <t>\L91</t>
  </si>
  <si>
    <t>\M91</t>
  </si>
  <si>
    <t>\J94</t>
  </si>
  <si>
    <t>\K94</t>
  </si>
  <si>
    <t>\L94</t>
  </si>
  <si>
    <t>\M94</t>
  </si>
  <si>
    <t>\K103</t>
  </si>
  <si>
    <t>\L103</t>
  </si>
  <si>
    <t>\M103</t>
  </si>
  <si>
    <t>\J96</t>
  </si>
  <si>
    <t>\K104</t>
  </si>
  <si>
    <t>\L104</t>
  </si>
  <si>
    <t>\M104</t>
  </si>
  <si>
    <t>\J97</t>
  </si>
  <si>
    <t>\K105</t>
  </si>
  <si>
    <t>\L105</t>
  </si>
  <si>
    <t>\M105</t>
  </si>
  <si>
    <t>\K106</t>
  </si>
  <si>
    <t>\L106</t>
  </si>
  <si>
    <t>\M106</t>
  </si>
  <si>
    <t>\SUM(B83:B93)+SUM(C102:C106)</t>
  </si>
  <si>
    <t>\SUM(C83:C93)+SUM(D102:D106)</t>
  </si>
  <si>
    <t>\M107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</si>
</sst>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General_)"/>
    <numFmt numFmtId="166" formatCode="_(* #,##0_);_(* \(#,##0\);_(* &quot;-&quot;??_);_(@_)"/>
    <numFmt numFmtId="167" formatCode="0.0%"/>
  </numFmts>
  <fonts count="9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name val="Arial"/>
      <family val="2"/>
    </font>
    <font>
      <sz val="14"/>
      <name val="Calibri"/>
      <family val="2"/>
      <scheme val="minor"/>
    </font>
    <font>
      <sz val="12"/>
      <name val="新細明體"/>
      <family val="1"/>
      <charset val="136"/>
    </font>
    <font>
      <sz val="10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name val="Courier"/>
      <family val="3"/>
    </font>
    <font>
      <u/>
      <sz val="10"/>
      <color theme="10"/>
      <name val="Tahoma"/>
      <family val="2"/>
    </font>
    <font>
      <sz val="11"/>
      <color theme="1"/>
      <name val="Calibri"/>
      <family val="1"/>
      <charset val="136"/>
      <scheme val="minor"/>
    </font>
    <font>
      <sz val="9"/>
      <name val="Calibri"/>
      <family val="3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  <charset val="136"/>
    </font>
    <font>
      <sz val="14"/>
      <color rgb="FFFF0000"/>
      <name val="Calibri"/>
      <family val="2"/>
      <scheme val="minor"/>
    </font>
    <font>
      <sz val="18"/>
      <name val="Arial"/>
      <family val="2"/>
    </font>
    <font>
      <sz val="20"/>
      <color rgb="FF000000"/>
      <name val="SimHei"/>
      <family val="3"/>
      <charset val="134"/>
    </font>
    <font>
      <vertAlign val="subscript"/>
      <sz val="20"/>
      <color rgb="FF000000"/>
      <name val="SimHei"/>
      <family val="3"/>
      <charset val="134"/>
    </font>
    <font>
      <sz val="20"/>
      <color rgb="FF000000"/>
      <name val="Calibri"/>
      <family val="2"/>
    </font>
    <font>
      <b/>
      <sz val="20"/>
      <color rgb="FF000000"/>
      <name val="Calibri"/>
      <family val="2"/>
    </font>
    <font>
      <i/>
      <sz val="20"/>
      <color rgb="FF7F7F7F"/>
      <name val="Calibri"/>
      <family val="2"/>
    </font>
    <font>
      <b/>
      <i/>
      <sz val="18"/>
      <color rgb="FFFFFFFF"/>
      <name val="Arial"/>
      <family val="2"/>
    </font>
    <font>
      <b/>
      <sz val="18"/>
      <color rgb="FFFFFFFF"/>
      <name val="SimHei"/>
      <family val="3"/>
      <charset val="134"/>
    </font>
    <font>
      <b/>
      <i/>
      <sz val="18"/>
      <color rgb="FFFFFFFF"/>
      <name val="SimHei"/>
      <family val="3"/>
      <charset val="134"/>
    </font>
    <font>
      <i/>
      <sz val="18"/>
      <color rgb="FFFFFFFF"/>
      <name val="Calibri"/>
      <family val="2"/>
    </font>
    <font>
      <b/>
      <sz val="20"/>
      <color rgb="FF000000"/>
      <name val="SimHei"/>
      <family val="3"/>
      <charset val="134"/>
    </font>
    <font>
      <sz val="60"/>
      <color rgb="FF000000"/>
      <name val="SimHei"/>
      <family val="3"/>
      <charset val="134"/>
    </font>
    <font>
      <sz val="60.5"/>
      <color rgb="FF000000"/>
      <name val="SimHei"/>
      <family val="3"/>
      <charset val="134"/>
    </font>
    <font>
      <sz val="16"/>
      <color rgb="FF000000"/>
      <name val="SimHei"/>
      <family val="3"/>
      <charset val="134"/>
    </font>
    <font>
      <b/>
      <i/>
      <sz val="24"/>
      <color rgb="FFFFFFFF"/>
      <name val="Arial"/>
      <family val="2"/>
    </font>
    <font>
      <b/>
      <i/>
      <sz val="24"/>
      <color rgb="FFFFFFFF"/>
      <name val="Calibri"/>
      <family val="2"/>
    </font>
    <font>
      <b/>
      <sz val="24"/>
      <color rgb="FF000000"/>
      <name val="Calibri"/>
      <family val="2"/>
    </font>
    <font>
      <sz val="24"/>
      <color rgb="FF000000"/>
      <name val="Calibri"/>
      <family val="2"/>
    </font>
    <font>
      <i/>
      <sz val="24"/>
      <color rgb="FF7F7F7F"/>
      <name val="Calibri"/>
      <family val="2"/>
    </font>
    <font>
      <sz val="60.5"/>
      <color rgb="FF000000"/>
      <name val="Calibri"/>
      <family val="2"/>
      <scheme val="minor"/>
    </font>
    <font>
      <sz val="18"/>
      <color rgb="FF000000"/>
      <name val="SimHei"/>
      <family val="3"/>
    </font>
    <font>
      <sz val="30"/>
      <color rgb="FF000000"/>
      <name val="Calibri"/>
      <family val="2"/>
    </font>
    <font>
      <sz val="20"/>
      <color rgb="FF000000"/>
      <name val="SimHei"/>
      <family val="3"/>
    </font>
    <font>
      <sz val="12"/>
      <color theme="1"/>
      <name val="Calibri"/>
      <family val="2"/>
      <scheme val="minor"/>
    </font>
    <font>
      <b/>
      <sz val="24"/>
      <color rgb="FFFFFFFF"/>
      <name val="SimHei"/>
      <family val="3"/>
    </font>
    <font>
      <sz val="24"/>
      <color rgb="FF000000"/>
      <name val="SimHei"/>
      <family val="3"/>
    </font>
    <font>
      <b/>
      <i/>
      <sz val="24"/>
      <color rgb="FFFFFFFF"/>
      <name val="SimHei"/>
      <family val="3"/>
    </font>
    <font>
      <b/>
      <i/>
      <sz val="22"/>
      <color rgb="FFFFFFFF"/>
      <name val="Arial"/>
      <family val="2"/>
    </font>
    <font>
      <b/>
      <sz val="22"/>
      <color rgb="FFFFFFFF"/>
      <name val="SimHei"/>
      <family val="3"/>
    </font>
    <font>
      <b/>
      <i/>
      <sz val="22"/>
      <color rgb="FFFFFFFF"/>
      <name val="SimHei"/>
      <family val="3"/>
    </font>
    <font>
      <b/>
      <i/>
      <sz val="22"/>
      <color rgb="FFFFFFFF"/>
      <name val="Calibri"/>
      <family val="2"/>
    </font>
    <font>
      <b/>
      <sz val="14"/>
      <color rgb="FFFFFFFF"/>
      <name val="SimHei"/>
      <family val="3"/>
      <charset val="134"/>
    </font>
    <font>
      <sz val="14"/>
      <name val="Arial"/>
      <family val="2"/>
    </font>
    <font>
      <b/>
      <i/>
      <sz val="14"/>
      <color rgb="FFFFFFFF"/>
      <name val="SimHei"/>
      <family val="3"/>
      <charset val="134"/>
    </font>
    <font>
      <i/>
      <sz val="14"/>
      <color rgb="FFFFFFFF"/>
      <name val="Calibri"/>
      <family val="2"/>
    </font>
    <font>
      <b/>
      <sz val="30"/>
      <color rgb="FFFFFFFF"/>
      <name val="SimHei"/>
      <family val="3"/>
    </font>
    <font>
      <b/>
      <sz val="18"/>
      <color rgb="FFFFFFFF"/>
      <name val="SimHei"/>
      <family val="3"/>
    </font>
    <font>
      <sz val="16"/>
      <color rgb="FF000000"/>
      <name val="SimHei"/>
      <family val="3"/>
    </font>
    <font>
      <sz val="12"/>
      <color theme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30"/>
      <color rgb="FFFFFFFF"/>
      <name val="SimHei"/>
      <family val="3"/>
      <charset val="134"/>
    </font>
    <font>
      <b/>
      <sz val="33"/>
      <color rgb="FF000000"/>
      <name val="SimHei"/>
      <family val="3"/>
      <charset val="134"/>
    </font>
    <font>
      <b/>
      <sz val="33"/>
      <color rgb="FF000000"/>
      <name val="Calibri"/>
      <family val="2"/>
    </font>
    <font>
      <sz val="30"/>
      <color rgb="FF000000"/>
      <name val="SimHei"/>
      <family val="3"/>
      <charset val="134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2"/>
      <color theme="1"/>
      <name val="Tahoma"/>
      <family val="2"/>
    </font>
    <font>
      <b/>
      <sz val="18"/>
      <name val="SimHei"/>
      <family val="3"/>
    </font>
    <font>
      <sz val="20"/>
      <name val="Calibri"/>
      <family val="2"/>
    </font>
    <font>
      <sz val="18"/>
      <color rgb="FFFF0000"/>
      <name val="Calibri"/>
      <family val="2"/>
      <scheme val="minor"/>
    </font>
    <font>
      <i/>
      <sz val="24"/>
      <color rgb="FFFF0000"/>
      <name val="Calibri"/>
      <family val="2"/>
    </font>
    <font>
      <sz val="16"/>
      <name val="SimHei"/>
      <family val="3"/>
    </font>
    <font>
      <sz val="30"/>
      <color rgb="FFFF0000"/>
      <name val="Calibri"/>
      <family val="2"/>
    </font>
    <font>
      <sz val="20"/>
      <name val="Arial"/>
      <family val="2"/>
    </font>
    <font>
      <sz val="60.5"/>
      <color theme="1" tint="0.34998626667073579"/>
      <name val="SimHei"/>
      <family val="3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2000"/>
        <bgColor indexed="64"/>
      </patternFill>
    </fill>
    <fill>
      <patternFill patternType="solid">
        <fgColor rgb="FFF6E7E7"/>
        <bgColor indexed="64"/>
      </patternFill>
    </fill>
    <fill>
      <patternFill patternType="solid">
        <fgColor rgb="FFECCCC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7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thick">
        <color rgb="FFFF3300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medium">
        <color rgb="FFFFFFFF"/>
      </bottom>
      <diagonal/>
    </border>
    <border>
      <left style="thick">
        <color rgb="FFFF3300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3300"/>
      </bottom>
      <diagonal/>
    </border>
    <border>
      <left style="medium">
        <color rgb="FFFFFFFF"/>
      </left>
      <right style="medium">
        <color rgb="FFFFFFFF"/>
      </right>
      <top style="medium">
        <color rgb="FFFF33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3300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thick">
        <color rgb="FFFF3300"/>
      </top>
      <bottom style="thick">
        <color rgb="FFFF3300"/>
      </bottom>
      <diagonal/>
    </border>
    <border>
      <left style="medium">
        <color rgb="FFFFFFFF"/>
      </left>
      <right style="thick">
        <color rgb="FFFF3300"/>
      </right>
      <top style="thick">
        <color rgb="FFFF3300"/>
      </top>
      <bottom style="thick">
        <color rgb="FFFF3300"/>
      </bottom>
      <diagonal/>
    </border>
    <border>
      <left style="thick">
        <color rgb="FFFF3300"/>
      </left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thick">
        <color rgb="FFFF3300"/>
      </left>
      <right style="thick">
        <color rgb="FFFF3300"/>
      </right>
      <top style="thick">
        <color rgb="FFFF3300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 style="thick">
        <color rgb="FFFFFFFF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0000"/>
      </bottom>
      <diagonal/>
    </border>
    <border>
      <left style="medium">
        <color rgb="FFFFFFFF"/>
      </left>
      <right/>
      <top style="medium">
        <color rgb="FFFFFFFF"/>
      </top>
      <bottom style="thick">
        <color rgb="FFFF3300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thick">
        <color rgb="FFFF3300"/>
      </left>
      <right/>
      <top style="thick">
        <color rgb="FFFF3300"/>
      </top>
      <bottom style="thick">
        <color rgb="FFFF3300"/>
      </bottom>
      <diagonal/>
    </border>
    <border>
      <left/>
      <right style="medium">
        <color rgb="FFFFFFFF"/>
      </right>
      <top style="thick">
        <color rgb="FFFF3300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thick">
        <color rgb="FFFF3300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2800"/>
      </top>
      <bottom style="thick">
        <color rgb="FFFF3300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2800"/>
      </bottom>
      <diagonal/>
    </border>
    <border>
      <left style="medium">
        <color rgb="FFFFFFFF"/>
      </left>
      <right style="medium">
        <color rgb="FFFFFFFF"/>
      </right>
      <top style="medium">
        <color rgb="FFFF2800"/>
      </top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3300"/>
      </right>
      <top style="thick">
        <color rgb="FFFFFFFF"/>
      </top>
      <bottom style="medium">
        <color rgb="FFFFFFFF"/>
      </bottom>
      <diagonal/>
    </border>
    <border>
      <left style="thick">
        <color rgb="FFFF3300"/>
      </left>
      <right/>
      <top style="thick">
        <color rgb="FFFF3300"/>
      </top>
      <bottom style="medium">
        <color rgb="FFFFFFFF"/>
      </bottom>
      <diagonal/>
    </border>
    <border>
      <left/>
      <right style="thick">
        <color rgb="FFFF3300"/>
      </right>
      <top style="thick">
        <color rgb="FFFF3300"/>
      </top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/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 style="medium">
        <color rgb="FFFFFFFF"/>
      </top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 style="medium">
        <color rgb="FFFFFFFF"/>
      </top>
      <bottom style="thick">
        <color rgb="FFFF3300"/>
      </bottom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thick">
        <color rgb="FFFF33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5">
    <xf numFmtId="0" fontId="0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32" fillId="0" borderId="0">
      <alignment vertical="center"/>
    </xf>
    <xf numFmtId="0" fontId="37" fillId="0" borderId="0"/>
    <xf numFmtId="0" fontId="33" fillId="0" borderId="0"/>
    <xf numFmtId="0" fontId="34" fillId="0" borderId="0"/>
    <xf numFmtId="44" fontId="37" fillId="0" borderId="0" applyFont="0" applyFill="0" applyBorder="0" applyAlignment="0" applyProtection="0"/>
    <xf numFmtId="164" fontId="32" fillId="0" borderId="0" applyFont="0" applyFill="0" applyBorder="0" applyAlignment="0" applyProtection="0">
      <alignment vertical="center"/>
    </xf>
    <xf numFmtId="43" fontId="3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35" fillId="0" borderId="0"/>
    <xf numFmtId="0" fontId="32" fillId="0" borderId="0">
      <alignment vertical="center"/>
    </xf>
    <xf numFmtId="43" fontId="41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37" fillId="0" borderId="0"/>
    <xf numFmtId="0" fontId="24" fillId="0" borderId="0"/>
    <xf numFmtId="0" fontId="37" fillId="0" borderId="0"/>
    <xf numFmtId="9" fontId="32" fillId="0" borderId="0" applyFont="0" applyFill="0" applyBorder="0" applyAlignment="0" applyProtection="0">
      <alignment vertical="center"/>
    </xf>
    <xf numFmtId="0" fontId="23" fillId="0" borderId="0"/>
    <xf numFmtId="0" fontId="22" fillId="0" borderId="0"/>
    <xf numFmtId="0" fontId="22" fillId="0" borderId="0"/>
    <xf numFmtId="44" fontId="22" fillId="0" borderId="0" applyFont="0" applyFill="0" applyBorder="0" applyAlignment="0" applyProtection="0"/>
    <xf numFmtId="0" fontId="22" fillId="0" borderId="0"/>
    <xf numFmtId="43" fontId="18" fillId="0" borderId="0" applyFont="0" applyFill="0" applyBorder="0" applyAlignment="0" applyProtection="0"/>
  </cellStyleXfs>
  <cellXfs count="342">
    <xf numFmtId="0" fontId="0" fillId="0" borderId="0" xfId="0"/>
    <xf numFmtId="0" fontId="25" fillId="0" borderId="0" xfId="0" applyFont="1"/>
    <xf numFmtId="0" fontId="27" fillId="0" borderId="0" xfId="0" applyFont="1"/>
    <xf numFmtId="9" fontId="27" fillId="0" borderId="0" xfId="2" applyFont="1"/>
    <xf numFmtId="0" fontId="27" fillId="0" borderId="0" xfId="0" applyFont="1" applyAlignment="1">
      <alignment horizontal="center"/>
    </xf>
    <xf numFmtId="166" fontId="27" fillId="0" borderId="0" xfId="1" applyNumberFormat="1" applyFont="1" applyAlignment="1">
      <alignment horizontal="center"/>
    </xf>
    <xf numFmtId="166" fontId="27" fillId="0" borderId="0" xfId="1" applyNumberFormat="1" applyFont="1" applyFill="1"/>
    <xf numFmtId="43" fontId="27" fillId="0" borderId="0" xfId="1" applyFont="1" applyFill="1"/>
    <xf numFmtId="166" fontId="27" fillId="0" borderId="0" xfId="1" applyNumberFormat="1" applyFont="1"/>
    <xf numFmtId="43" fontId="27" fillId="0" borderId="3" xfId="1" applyFont="1" applyBorder="1"/>
    <xf numFmtId="166" fontId="27" fillId="0" borderId="3" xfId="1" applyNumberFormat="1" applyFont="1" applyBorder="1"/>
    <xf numFmtId="9" fontId="27" fillId="0" borderId="0" xfId="2" applyFont="1" applyAlignment="1">
      <alignment horizontal="center"/>
    </xf>
    <xf numFmtId="43" fontId="27" fillId="0" borderId="0" xfId="0" applyNumberFormat="1" applyFont="1"/>
    <xf numFmtId="166" fontId="27" fillId="0" borderId="0" xfId="0" applyNumberFormat="1" applyFont="1"/>
    <xf numFmtId="43" fontId="27" fillId="0" borderId="0" xfId="1" applyFont="1"/>
    <xf numFmtId="43" fontId="27" fillId="0" borderId="7" xfId="1" applyFont="1" applyBorder="1"/>
    <xf numFmtId="166" fontId="27" fillId="0" borderId="4" xfId="1" applyNumberFormat="1" applyFont="1" applyBorder="1"/>
    <xf numFmtId="43" fontId="27" fillId="0" borderId="9" xfId="1" applyFont="1" applyBorder="1"/>
    <xf numFmtId="166" fontId="27" fillId="0" borderId="5" xfId="1" applyNumberFormat="1" applyFont="1" applyBorder="1"/>
    <xf numFmtId="166" fontId="27" fillId="0" borderId="0" xfId="1" applyNumberFormat="1" applyFont="1" applyFill="1" applyBorder="1"/>
    <xf numFmtId="166" fontId="27" fillId="0" borderId="0" xfId="1" applyNumberFormat="1" applyFont="1" applyBorder="1"/>
    <xf numFmtId="0" fontId="27" fillId="0" borderId="0" xfId="0" applyFont="1" applyAlignment="1">
      <alignment wrapText="1"/>
    </xf>
    <xf numFmtId="43" fontId="27" fillId="0" borderId="10" xfId="1" applyFont="1" applyBorder="1"/>
    <xf numFmtId="166" fontId="27" fillId="0" borderId="10" xfId="1" applyNumberFormat="1" applyFont="1" applyFill="1" applyBorder="1"/>
    <xf numFmtId="166" fontId="27" fillId="0" borderId="2" xfId="1" applyNumberFormat="1" applyFont="1" applyBorder="1"/>
    <xf numFmtId="43" fontId="27" fillId="0" borderId="0" xfId="1" applyFont="1" applyBorder="1"/>
    <xf numFmtId="43" fontId="27" fillId="0" borderId="6" xfId="1" applyFont="1" applyBorder="1"/>
    <xf numFmtId="166" fontId="27" fillId="0" borderId="6" xfId="1" applyNumberFormat="1" applyFont="1" applyBorder="1"/>
    <xf numFmtId="0" fontId="29" fillId="0" borderId="0" xfId="0" applyFont="1"/>
    <xf numFmtId="166" fontId="27" fillId="0" borderId="0" xfId="1" applyNumberFormat="1" applyFont="1" applyFill="1" applyAlignment="1">
      <alignment horizontal="center"/>
    </xf>
    <xf numFmtId="17" fontId="27" fillId="0" borderId="10" xfId="1" applyNumberFormat="1" applyFont="1" applyFill="1" applyBorder="1" applyAlignment="1">
      <alignment horizontal="center"/>
    </xf>
    <xf numFmtId="43" fontId="27" fillId="0" borderId="1" xfId="1" applyFont="1" applyFill="1" applyBorder="1"/>
    <xf numFmtId="43" fontId="27" fillId="0" borderId="1" xfId="1" applyFont="1" applyBorder="1"/>
    <xf numFmtId="43" fontId="27" fillId="0" borderId="0" xfId="1" applyFont="1" applyFill="1" applyBorder="1"/>
    <xf numFmtId="43" fontId="27" fillId="0" borderId="10" xfId="1" applyFont="1" applyFill="1" applyBorder="1"/>
    <xf numFmtId="43" fontId="27" fillId="0" borderId="4" xfId="1" applyFont="1" applyFill="1" applyBorder="1"/>
    <xf numFmtId="43" fontId="27" fillId="0" borderId="5" xfId="1" applyFont="1" applyFill="1" applyBorder="1"/>
    <xf numFmtId="3" fontId="27" fillId="0" borderId="0" xfId="0" applyNumberFormat="1" applyFont="1"/>
    <xf numFmtId="0" fontId="27" fillId="0" borderId="10" xfId="0" applyFont="1" applyBorder="1" applyAlignment="1">
      <alignment horizontal="center"/>
    </xf>
    <xf numFmtId="17" fontId="27" fillId="0" borderId="10" xfId="1" applyNumberFormat="1" applyFont="1" applyBorder="1" applyAlignment="1">
      <alignment horizontal="center"/>
    </xf>
    <xf numFmtId="43" fontId="27" fillId="0" borderId="6" xfId="1" applyFont="1" applyFill="1" applyBorder="1"/>
    <xf numFmtId="166" fontId="27" fillId="0" borderId="6" xfId="1" applyNumberFormat="1" applyFont="1" applyFill="1" applyBorder="1"/>
    <xf numFmtId="166" fontId="27" fillId="0" borderId="4" xfId="1" applyNumberFormat="1" applyFont="1" applyFill="1" applyBorder="1"/>
    <xf numFmtId="166" fontId="27" fillId="0" borderId="5" xfId="1" applyNumberFormat="1" applyFont="1" applyFill="1" applyBorder="1"/>
    <xf numFmtId="166" fontId="27" fillId="0" borderId="1" xfId="1" applyNumberFormat="1" applyFont="1" applyFill="1" applyBorder="1"/>
    <xf numFmtId="0" fontId="27" fillId="0" borderId="0" xfId="0" applyFont="1" applyAlignment="1">
      <alignment vertical="top" wrapText="1"/>
    </xf>
    <xf numFmtId="43" fontId="27" fillId="0" borderId="2" xfId="1" applyFont="1" applyFill="1" applyBorder="1"/>
    <xf numFmtId="166" fontId="27" fillId="0" borderId="2" xfId="1" applyNumberFormat="1" applyFont="1" applyFill="1" applyBorder="1"/>
    <xf numFmtId="9" fontId="27" fillId="0" borderId="0" xfId="2" applyFont="1" applyFill="1" applyAlignment="1">
      <alignment horizontal="center"/>
    </xf>
    <xf numFmtId="43" fontId="27" fillId="0" borderId="10" xfId="1" applyFont="1" applyBorder="1" applyAlignment="1">
      <alignment horizontal="center"/>
    </xf>
    <xf numFmtId="43" fontId="31" fillId="0" borderId="0" xfId="1" applyFont="1" applyFill="1" applyBorder="1"/>
    <xf numFmtId="166" fontId="27" fillId="0" borderId="1" xfId="1" applyNumberFormat="1" applyFont="1" applyBorder="1"/>
    <xf numFmtId="166" fontId="27" fillId="0" borderId="10" xfId="1" applyNumberFormat="1" applyFont="1" applyBorder="1" applyAlignment="1">
      <alignment horizontal="center"/>
    </xf>
    <xf numFmtId="166" fontId="27" fillId="0" borderId="0" xfId="1" quotePrefix="1" applyNumberFormat="1" applyFont="1" applyAlignment="1">
      <alignment horizontal="center"/>
    </xf>
    <xf numFmtId="0" fontId="27" fillId="0" borderId="0" xfId="0" quotePrefix="1" applyFont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justify"/>
    </xf>
    <xf numFmtId="166" fontId="27" fillId="0" borderId="0" xfId="1" applyNumberFormat="1" applyFont="1" applyAlignment="1">
      <alignment horizontal="justify"/>
    </xf>
    <xf numFmtId="43" fontId="27" fillId="0" borderId="0" xfId="1" applyFont="1" applyAlignment="1">
      <alignment horizontal="justify"/>
    </xf>
    <xf numFmtId="43" fontId="27" fillId="0" borderId="3" xfId="1" applyFont="1" applyBorder="1" applyAlignment="1">
      <alignment horizontal="justify"/>
    </xf>
    <xf numFmtId="166" fontId="27" fillId="0" borderId="3" xfId="1" applyNumberFormat="1" applyFont="1" applyBorder="1" applyAlignment="1">
      <alignment horizontal="justify"/>
    </xf>
    <xf numFmtId="43" fontId="31" fillId="0" borderId="10" xfId="1" applyFont="1" applyBorder="1"/>
    <xf numFmtId="43" fontId="42" fillId="0" borderId="0" xfId="1" applyFont="1" applyFill="1"/>
    <xf numFmtId="166" fontId="31" fillId="0" borderId="0" xfId="1" applyNumberFormat="1" applyFont="1" applyFill="1"/>
    <xf numFmtId="0" fontId="27" fillId="4" borderId="0" xfId="0" applyFont="1" applyFill="1"/>
    <xf numFmtId="0" fontId="42" fillId="0" borderId="0" xfId="0" applyFont="1"/>
    <xf numFmtId="43" fontId="27" fillId="5" borderId="0" xfId="1" applyFont="1" applyFill="1"/>
    <xf numFmtId="166" fontId="27" fillId="5" borderId="0" xfId="1" applyNumberFormat="1" applyFont="1" applyFill="1"/>
    <xf numFmtId="166" fontId="42" fillId="0" borderId="0" xfId="0" applyNumberFormat="1" applyFont="1"/>
    <xf numFmtId="3" fontId="46" fillId="9" borderId="18" xfId="0" applyNumberFormat="1" applyFont="1" applyFill="1" applyBorder="1" applyAlignment="1">
      <alignment horizontal="right" vertical="center" wrapText="1" indent="1" readingOrder="1"/>
    </xf>
    <xf numFmtId="3" fontId="46" fillId="8" borderId="19" xfId="0" applyNumberFormat="1" applyFont="1" applyFill="1" applyBorder="1" applyAlignment="1">
      <alignment horizontal="right" vertical="center" wrapText="1" indent="1" readingOrder="1"/>
    </xf>
    <xf numFmtId="0" fontId="21" fillId="0" borderId="0" xfId="0" applyFont="1"/>
    <xf numFmtId="0" fontId="51" fillId="7" borderId="26" xfId="0" applyFont="1" applyFill="1" applyBorder="1" applyAlignment="1">
      <alignment horizontal="right" vertical="center" wrapText="1" indent="1" readingOrder="1"/>
    </xf>
    <xf numFmtId="0" fontId="50" fillId="7" borderId="26" xfId="0" applyFont="1" applyFill="1" applyBorder="1" applyAlignment="1">
      <alignment horizontal="right" vertical="center" wrapText="1" indent="1" readingOrder="1"/>
    </xf>
    <xf numFmtId="0" fontId="50" fillId="7" borderId="32" xfId="0" applyFont="1" applyFill="1" applyBorder="1" applyAlignment="1">
      <alignment horizontal="right" vertical="center" wrapText="1" indent="1" readingOrder="1"/>
    </xf>
    <xf numFmtId="3" fontId="47" fillId="8" borderId="36" xfId="0" applyNumberFormat="1" applyFont="1" applyFill="1" applyBorder="1" applyAlignment="1">
      <alignment horizontal="right" vertical="center" wrapText="1" indent="1" readingOrder="1"/>
    </xf>
    <xf numFmtId="3" fontId="46" fillId="8" borderId="36" xfId="0" applyNumberFormat="1" applyFont="1" applyFill="1" applyBorder="1" applyAlignment="1">
      <alignment horizontal="right" vertical="center" wrapText="1" indent="1" readingOrder="1"/>
    </xf>
    <xf numFmtId="3" fontId="47" fillId="9" borderId="18" xfId="0" applyNumberFormat="1" applyFont="1" applyFill="1" applyBorder="1" applyAlignment="1">
      <alignment horizontal="right" vertical="center" wrapText="1" indent="1" readingOrder="1"/>
    </xf>
    <xf numFmtId="3" fontId="47" fillId="8" borderId="19" xfId="0" applyNumberFormat="1" applyFont="1" applyFill="1" applyBorder="1" applyAlignment="1">
      <alignment horizontal="right" vertical="center" wrapText="1" indent="1" readingOrder="1"/>
    </xf>
    <xf numFmtId="0" fontId="43" fillId="9" borderId="15" xfId="0" applyFont="1" applyFill="1" applyBorder="1" applyAlignment="1">
      <alignment horizontal="right" vertical="top" wrapText="1" indent="1"/>
    </xf>
    <xf numFmtId="0" fontId="43" fillId="8" borderId="15" xfId="0" applyFont="1" applyFill="1" applyBorder="1" applyAlignment="1">
      <alignment horizontal="right" vertical="top" wrapText="1" indent="1"/>
    </xf>
    <xf numFmtId="0" fontId="43" fillId="7" borderId="13" xfId="0" applyFont="1" applyFill="1" applyBorder="1" applyAlignment="1">
      <alignment vertical="top" wrapText="1"/>
    </xf>
    <xf numFmtId="0" fontId="54" fillId="0" borderId="0" xfId="0" applyFont="1" applyAlignment="1">
      <alignment horizontal="left" vertical="center" readingOrder="1"/>
    </xf>
    <xf numFmtId="0" fontId="55" fillId="0" borderId="0" xfId="0" applyFont="1" applyAlignment="1">
      <alignment horizontal="left" vertical="center" readingOrder="1"/>
    </xf>
    <xf numFmtId="9" fontId="48" fillId="8" borderId="36" xfId="0" applyNumberFormat="1" applyFont="1" applyFill="1" applyBorder="1" applyAlignment="1">
      <alignment horizontal="right" vertical="center" wrapText="1" indent="1" readingOrder="1"/>
    </xf>
    <xf numFmtId="3" fontId="47" fillId="9" borderId="15" xfId="0" applyNumberFormat="1" applyFont="1" applyFill="1" applyBorder="1" applyAlignment="1">
      <alignment horizontal="right" vertical="center" wrapText="1" indent="1" readingOrder="1"/>
    </xf>
    <xf numFmtId="3" fontId="46" fillId="9" borderId="15" xfId="0" applyNumberFormat="1" applyFont="1" applyFill="1" applyBorder="1" applyAlignment="1">
      <alignment horizontal="right" vertical="center" wrapText="1" indent="1" readingOrder="1"/>
    </xf>
    <xf numFmtId="9" fontId="48" fillId="9" borderId="15" xfId="0" applyNumberFormat="1" applyFont="1" applyFill="1" applyBorder="1" applyAlignment="1">
      <alignment horizontal="right" vertical="center" wrapText="1" indent="1" readingOrder="1"/>
    </xf>
    <xf numFmtId="3" fontId="47" fillId="8" borderId="15" xfId="0" applyNumberFormat="1" applyFont="1" applyFill="1" applyBorder="1" applyAlignment="1">
      <alignment horizontal="right" vertical="center" wrapText="1" indent="1" readingOrder="1"/>
    </xf>
    <xf numFmtId="3" fontId="46" fillId="8" borderId="15" xfId="0" applyNumberFormat="1" applyFont="1" applyFill="1" applyBorder="1" applyAlignment="1">
      <alignment horizontal="right" vertical="center" wrapText="1" indent="1" readingOrder="1"/>
    </xf>
    <xf numFmtId="9" fontId="48" fillId="8" borderId="15" xfId="0" applyNumberFormat="1" applyFont="1" applyFill="1" applyBorder="1" applyAlignment="1">
      <alignment horizontal="right" vertical="center" wrapText="1" indent="1" readingOrder="1"/>
    </xf>
    <xf numFmtId="3" fontId="47" fillId="8" borderId="18" xfId="0" applyNumberFormat="1" applyFont="1" applyFill="1" applyBorder="1" applyAlignment="1">
      <alignment horizontal="right" vertical="center" wrapText="1" indent="1" readingOrder="1"/>
    </xf>
    <xf numFmtId="3" fontId="47" fillId="9" borderId="19" xfId="0" applyNumberFormat="1" applyFont="1" applyFill="1" applyBorder="1" applyAlignment="1">
      <alignment horizontal="right" vertical="center" wrapText="1" indent="1" readingOrder="1"/>
    </xf>
    <xf numFmtId="3" fontId="46" fillId="9" borderId="19" xfId="0" applyNumberFormat="1" applyFont="1" applyFill="1" applyBorder="1" applyAlignment="1">
      <alignment horizontal="right" vertical="center" wrapText="1" indent="1" readingOrder="1"/>
    </xf>
    <xf numFmtId="3" fontId="46" fillId="8" borderId="18" xfId="0" applyNumberFormat="1" applyFont="1" applyFill="1" applyBorder="1" applyAlignment="1">
      <alignment horizontal="right" vertical="center" wrapText="1" indent="1" readingOrder="1"/>
    </xf>
    <xf numFmtId="3" fontId="47" fillId="9" borderId="20" xfId="0" applyNumberFormat="1" applyFont="1" applyFill="1" applyBorder="1" applyAlignment="1">
      <alignment horizontal="right" vertical="center" wrapText="1" indent="1" readingOrder="1"/>
    </xf>
    <xf numFmtId="3" fontId="46" fillId="9" borderId="20" xfId="0" applyNumberFormat="1" applyFont="1" applyFill="1" applyBorder="1" applyAlignment="1">
      <alignment horizontal="right" vertical="center" wrapText="1" indent="1" readingOrder="1"/>
    </xf>
    <xf numFmtId="0" fontId="43" fillId="8" borderId="44" xfId="0" applyFont="1" applyFill="1" applyBorder="1" applyAlignment="1">
      <alignment horizontal="right" vertical="top" wrapText="1" indent="1"/>
    </xf>
    <xf numFmtId="0" fontId="56" fillId="8" borderId="15" xfId="0" applyFont="1" applyFill="1" applyBorder="1" applyAlignment="1">
      <alignment horizontal="left" vertical="center" wrapText="1" readingOrder="1"/>
    </xf>
    <xf numFmtId="0" fontId="57" fillId="7" borderId="26" xfId="0" applyFont="1" applyFill="1" applyBorder="1" applyAlignment="1">
      <alignment horizontal="left" vertical="center" wrapText="1" readingOrder="1"/>
    </xf>
    <xf numFmtId="0" fontId="58" fillId="7" borderId="13" xfId="0" applyFont="1" applyFill="1" applyBorder="1" applyAlignment="1">
      <alignment horizontal="right" vertical="center" wrapText="1" indent="1" readingOrder="1"/>
    </xf>
    <xf numFmtId="3" fontId="59" fillId="8" borderId="15" xfId="0" applyNumberFormat="1" applyFont="1" applyFill="1" applyBorder="1" applyAlignment="1">
      <alignment horizontal="right" vertical="center" wrapText="1" indent="1" readingOrder="1"/>
    </xf>
    <xf numFmtId="3" fontId="60" fillId="8" borderId="15" xfId="0" applyNumberFormat="1" applyFont="1" applyFill="1" applyBorder="1" applyAlignment="1">
      <alignment horizontal="right" vertical="center" wrapText="1" indent="1" readingOrder="1"/>
    </xf>
    <xf numFmtId="9" fontId="61" fillId="8" borderId="15" xfId="0" applyNumberFormat="1" applyFont="1" applyFill="1" applyBorder="1" applyAlignment="1">
      <alignment horizontal="right" vertical="center" wrapText="1" indent="1" readingOrder="1"/>
    </xf>
    <xf numFmtId="3" fontId="60" fillId="9" borderId="15" xfId="0" applyNumberFormat="1" applyFont="1" applyFill="1" applyBorder="1" applyAlignment="1">
      <alignment horizontal="right" vertical="center" wrapText="1" indent="1" readingOrder="1"/>
    </xf>
    <xf numFmtId="9" fontId="61" fillId="9" borderId="15" xfId="0" applyNumberFormat="1" applyFont="1" applyFill="1" applyBorder="1" applyAlignment="1">
      <alignment horizontal="right" vertical="center" wrapText="1" indent="1" readingOrder="1"/>
    </xf>
    <xf numFmtId="3" fontId="59" fillId="9" borderId="48" xfId="0" applyNumberFormat="1" applyFont="1" applyFill="1" applyBorder="1" applyAlignment="1">
      <alignment horizontal="right" vertical="center" wrapText="1" indent="1" readingOrder="1"/>
    </xf>
    <xf numFmtId="166" fontId="27" fillId="2" borderId="0" xfId="1" applyNumberFormat="1" applyFont="1" applyFill="1"/>
    <xf numFmtId="0" fontId="20" fillId="0" borderId="0" xfId="0" applyFont="1"/>
    <xf numFmtId="0" fontId="66" fillId="0" borderId="0" xfId="0" applyFont="1"/>
    <xf numFmtId="41" fontId="66" fillId="0" borderId="0" xfId="0" applyNumberFormat="1" applyFont="1"/>
    <xf numFmtId="166" fontId="27" fillId="2" borderId="0" xfId="0" applyNumberFormat="1" applyFont="1" applyFill="1"/>
    <xf numFmtId="0" fontId="68" fillId="8" borderId="15" xfId="0" applyFont="1" applyFill="1" applyBorder="1" applyAlignment="1">
      <alignment horizontal="left" vertical="center" wrapText="1" indent="5" readingOrder="1"/>
    </xf>
    <xf numFmtId="0" fontId="68" fillId="9" borderId="15" xfId="0" applyFont="1" applyFill="1" applyBorder="1" applyAlignment="1">
      <alignment horizontal="left" vertical="center" wrapText="1" indent="5" readingOrder="1"/>
    </xf>
    <xf numFmtId="0" fontId="69" fillId="7" borderId="26" xfId="0" applyFont="1" applyFill="1" applyBorder="1" applyAlignment="1">
      <alignment horizontal="right" vertical="center" wrapText="1" indent="1" readingOrder="1"/>
    </xf>
    <xf numFmtId="0" fontId="67" fillId="7" borderId="15" xfId="0" applyFont="1" applyFill="1" applyBorder="1" applyAlignment="1">
      <alignment horizontal="right" vertical="center" wrapText="1" indent="1" readingOrder="1"/>
    </xf>
    <xf numFmtId="0" fontId="70" fillId="7" borderId="26" xfId="0" applyFont="1" applyFill="1" applyBorder="1" applyAlignment="1">
      <alignment horizontal="left" vertical="center" wrapText="1" readingOrder="1"/>
    </xf>
    <xf numFmtId="0" fontId="72" fillId="7" borderId="26" xfId="0" applyFont="1" applyFill="1" applyBorder="1" applyAlignment="1">
      <alignment horizontal="right" vertical="center" wrapText="1" indent="1" readingOrder="1"/>
    </xf>
    <xf numFmtId="0" fontId="71" fillId="7" borderId="15" xfId="0" applyFont="1" applyFill="1" applyBorder="1" applyAlignment="1">
      <alignment horizontal="right" vertical="center" wrapText="1" indent="1" readingOrder="1"/>
    </xf>
    <xf numFmtId="0" fontId="73" fillId="7" borderId="13" xfId="0" applyFont="1" applyFill="1" applyBorder="1" applyAlignment="1">
      <alignment horizontal="right" vertical="center" wrapText="1" indent="1" readingOrder="1"/>
    </xf>
    <xf numFmtId="0" fontId="65" fillId="8" borderId="15" xfId="0" applyFont="1" applyFill="1" applyBorder="1" applyAlignment="1">
      <alignment horizontal="justify" wrapText="1" readingOrder="1"/>
    </xf>
    <xf numFmtId="0" fontId="47" fillId="8" borderId="50" xfId="0" applyFont="1" applyFill="1" applyBorder="1" applyAlignment="1">
      <alignment horizontal="right" vertical="center" wrapText="1" indent="1" readingOrder="1"/>
    </xf>
    <xf numFmtId="0" fontId="48" fillId="8" borderId="15" xfId="0" applyFont="1" applyFill="1" applyBorder="1" applyAlignment="1">
      <alignment horizontal="right" vertical="center" wrapText="1" indent="1" readingOrder="1"/>
    </xf>
    <xf numFmtId="0" fontId="43" fillId="9" borderId="15" xfId="0" applyFont="1" applyFill="1" applyBorder="1" applyAlignment="1">
      <alignment horizontal="justify" vertical="center" wrapText="1"/>
    </xf>
    <xf numFmtId="0" fontId="43" fillId="9" borderId="51" xfId="0" applyFont="1" applyFill="1" applyBorder="1" applyAlignment="1">
      <alignment horizontal="right" vertical="top" wrapText="1" indent="1"/>
    </xf>
    <xf numFmtId="0" fontId="62" fillId="0" borderId="0" xfId="0" applyFont="1" applyAlignment="1">
      <alignment horizontal="left" vertical="center" readingOrder="1"/>
    </xf>
    <xf numFmtId="3" fontId="47" fillId="9" borderId="48" xfId="0" applyNumberFormat="1" applyFont="1" applyFill="1" applyBorder="1" applyAlignment="1">
      <alignment horizontal="right" vertical="center" wrapText="1" indent="1" readingOrder="1"/>
    </xf>
    <xf numFmtId="0" fontId="76" fillId="7" borderId="26" xfId="0" applyFont="1" applyFill="1" applyBorder="1" applyAlignment="1">
      <alignment horizontal="right" vertical="center" wrapText="1" indent="1" readingOrder="1"/>
    </xf>
    <xf numFmtId="0" fontId="74" fillId="7" borderId="26" xfId="0" applyFont="1" applyFill="1" applyBorder="1" applyAlignment="1">
      <alignment horizontal="right" vertical="center" wrapText="1" indent="1" readingOrder="1"/>
    </xf>
    <xf numFmtId="0" fontId="74" fillId="7" borderId="32" xfId="0" applyFont="1" applyFill="1" applyBorder="1" applyAlignment="1">
      <alignment horizontal="right" vertical="center" wrapText="1" indent="1" readingOrder="1"/>
    </xf>
    <xf numFmtId="0" fontId="75" fillId="8" borderId="44" xfId="0" applyFont="1" applyFill="1" applyBorder="1" applyAlignment="1">
      <alignment horizontal="right" vertical="top" wrapText="1" indent="1"/>
    </xf>
    <xf numFmtId="0" fontId="75" fillId="8" borderId="44" xfId="0" applyFont="1" applyFill="1" applyBorder="1" applyAlignment="1">
      <alignment vertical="top" wrapText="1"/>
    </xf>
    <xf numFmtId="0" fontId="75" fillId="8" borderId="15" xfId="0" applyFont="1" applyFill="1" applyBorder="1" applyAlignment="1">
      <alignment vertical="top" wrapText="1"/>
    </xf>
    <xf numFmtId="3" fontId="28" fillId="0" borderId="0" xfId="0" applyNumberFormat="1" applyFont="1"/>
    <xf numFmtId="9" fontId="28" fillId="0" borderId="0" xfId="2" applyFont="1"/>
    <xf numFmtId="0" fontId="80" fillId="8" borderId="15" xfId="0" applyFont="1" applyFill="1" applyBorder="1" applyAlignment="1">
      <alignment horizontal="left" vertical="center" wrapText="1" readingOrder="1"/>
    </xf>
    <xf numFmtId="0" fontId="63" fillId="9" borderId="36" xfId="0" applyFont="1" applyFill="1" applyBorder="1" applyAlignment="1">
      <alignment horizontal="left" vertical="center" wrapText="1" readingOrder="1"/>
    </xf>
    <xf numFmtId="0" fontId="66" fillId="0" borderId="8" xfId="0" applyFont="1" applyBorder="1"/>
    <xf numFmtId="0" fontId="81" fillId="0" borderId="0" xfId="0" applyFont="1"/>
    <xf numFmtId="0" fontId="81" fillId="2" borderId="0" xfId="0" applyFont="1" applyFill="1"/>
    <xf numFmtId="0" fontId="19" fillId="0" borderId="0" xfId="0" applyFont="1"/>
    <xf numFmtId="3" fontId="82" fillId="0" borderId="0" xfId="0" applyNumberFormat="1" applyFont="1"/>
    <xf numFmtId="41" fontId="82" fillId="0" borderId="0" xfId="0" applyNumberFormat="1" applyFont="1"/>
    <xf numFmtId="0" fontId="82" fillId="0" borderId="0" xfId="0" applyFont="1"/>
    <xf numFmtId="166" fontId="27" fillId="6" borderId="0" xfId="1" applyNumberFormat="1" applyFont="1" applyFill="1"/>
    <xf numFmtId="3" fontId="27" fillId="6" borderId="0" xfId="0" applyNumberFormat="1" applyFont="1" applyFill="1"/>
    <xf numFmtId="0" fontId="83" fillId="0" borderId="0" xfId="0" quotePrefix="1" applyFont="1"/>
    <xf numFmtId="0" fontId="27" fillId="6" borderId="0" xfId="0" applyFont="1" applyFill="1"/>
    <xf numFmtId="0" fontId="18" fillId="0" borderId="0" xfId="0" applyFont="1"/>
    <xf numFmtId="166" fontId="27" fillId="6" borderId="0" xfId="0" applyNumberFormat="1" applyFont="1" applyFill="1"/>
    <xf numFmtId="0" fontId="43" fillId="7" borderId="12" xfId="0" applyFont="1" applyFill="1" applyBorder="1" applyAlignment="1">
      <alignment vertical="top" wrapText="1"/>
    </xf>
    <xf numFmtId="0" fontId="84" fillId="7" borderId="25" xfId="0" applyFont="1" applyFill="1" applyBorder="1" applyAlignment="1">
      <alignment horizontal="center" vertical="center" wrapText="1" readingOrder="1"/>
    </xf>
    <xf numFmtId="0" fontId="43" fillId="7" borderId="14" xfId="0" applyFont="1" applyFill="1" applyBorder="1" applyAlignment="1">
      <alignment vertical="top" wrapText="1"/>
    </xf>
    <xf numFmtId="0" fontId="84" fillId="7" borderId="57" xfId="0" applyFont="1" applyFill="1" applyBorder="1" applyAlignment="1">
      <alignment horizontal="center" vertical="center" wrapText="1" readingOrder="1"/>
    </xf>
    <xf numFmtId="0" fontId="84" fillId="7" borderId="17" xfId="0" applyFont="1" applyFill="1" applyBorder="1" applyAlignment="1">
      <alignment horizontal="center" vertical="center" wrapText="1" readingOrder="1"/>
    </xf>
    <xf numFmtId="0" fontId="85" fillId="8" borderId="16" xfId="0" applyFont="1" applyFill="1" applyBorder="1" applyAlignment="1">
      <alignment horizontal="left" vertical="center" wrapText="1" indent="6" readingOrder="1"/>
    </xf>
    <xf numFmtId="9" fontId="86" fillId="8" borderId="58" xfId="0" applyNumberFormat="1" applyFont="1" applyFill="1" applyBorder="1" applyAlignment="1">
      <alignment horizontal="center" vertical="center" wrapText="1" readingOrder="1"/>
    </xf>
    <xf numFmtId="9" fontId="86" fillId="8" borderId="17" xfId="0" applyNumberFormat="1" applyFont="1" applyFill="1" applyBorder="1" applyAlignment="1">
      <alignment horizontal="center" vertical="center" wrapText="1" readingOrder="1"/>
    </xf>
    <xf numFmtId="0" fontId="87" fillId="9" borderId="16" xfId="0" applyFont="1" applyFill="1" applyBorder="1" applyAlignment="1">
      <alignment horizontal="left" vertical="center" wrapText="1" indent="6" readingOrder="1"/>
    </xf>
    <xf numFmtId="9" fontId="64" fillId="9" borderId="58" xfId="0" applyNumberFormat="1" applyFont="1" applyFill="1" applyBorder="1" applyAlignment="1">
      <alignment horizontal="center" vertical="center" wrapText="1" readingOrder="1"/>
    </xf>
    <xf numFmtId="9" fontId="64" fillId="9" borderId="16" xfId="0" applyNumberFormat="1" applyFont="1" applyFill="1" applyBorder="1" applyAlignment="1">
      <alignment horizontal="center" vertical="center" wrapText="1" readingOrder="1"/>
    </xf>
    <xf numFmtId="0" fontId="87" fillId="8" borderId="16" xfId="0" applyFont="1" applyFill="1" applyBorder="1" applyAlignment="1">
      <alignment horizontal="left" vertical="center" wrapText="1" indent="6" readingOrder="1"/>
    </xf>
    <xf numFmtId="9" fontId="64" fillId="8" borderId="16" xfId="0" applyNumberFormat="1" applyFont="1" applyFill="1" applyBorder="1" applyAlignment="1">
      <alignment horizontal="center" vertical="center" wrapText="1" readingOrder="1"/>
    </xf>
    <xf numFmtId="9" fontId="64" fillId="9" borderId="59" xfId="0" applyNumberFormat="1" applyFont="1" applyFill="1" applyBorder="1" applyAlignment="1">
      <alignment horizontal="center" vertical="center" wrapText="1" readingOrder="1"/>
    </xf>
    <xf numFmtId="9" fontId="64" fillId="9" borderId="24" xfId="0" applyNumberFormat="1" applyFont="1" applyFill="1" applyBorder="1" applyAlignment="1">
      <alignment horizontal="center" vertical="center" wrapText="1" readingOrder="1"/>
    </xf>
    <xf numFmtId="9" fontId="64" fillId="9" borderId="60" xfId="0" applyNumberFormat="1" applyFont="1" applyFill="1" applyBorder="1" applyAlignment="1">
      <alignment horizontal="center" vertical="center" wrapText="1" readingOrder="1"/>
    </xf>
    <xf numFmtId="43" fontId="88" fillId="0" borderId="0" xfId="24" applyFont="1"/>
    <xf numFmtId="43" fontId="30" fillId="0" borderId="0" xfId="24" applyFont="1"/>
    <xf numFmtId="43" fontId="0" fillId="0" borderId="0" xfId="24" applyFont="1"/>
    <xf numFmtId="0" fontId="17" fillId="0" borderId="0" xfId="0" applyFont="1"/>
    <xf numFmtId="9" fontId="48" fillId="8" borderId="23" xfId="0" applyNumberFormat="1" applyFont="1" applyFill="1" applyBorder="1" applyAlignment="1">
      <alignment horizontal="right" vertical="center" wrapText="1" indent="1" readingOrder="1"/>
    </xf>
    <xf numFmtId="0" fontId="16" fillId="0" borderId="0" xfId="0" applyFont="1"/>
    <xf numFmtId="0" fontId="90" fillId="0" borderId="0" xfId="5" applyFont="1"/>
    <xf numFmtId="0" fontId="59" fillId="8" borderId="50" xfId="0" applyFont="1" applyFill="1" applyBorder="1" applyAlignment="1">
      <alignment horizontal="right" vertical="center" wrapText="1" indent="1" readingOrder="1"/>
    </xf>
    <xf numFmtId="0" fontId="60" fillId="8" borderId="50" xfId="0" applyFont="1" applyFill="1" applyBorder="1" applyAlignment="1">
      <alignment horizontal="right" vertical="center" wrapText="1" indent="1" readingOrder="1"/>
    </xf>
    <xf numFmtId="17" fontId="50" fillId="7" borderId="32" xfId="0" applyNumberFormat="1" applyFont="1" applyFill="1" applyBorder="1" applyAlignment="1">
      <alignment horizontal="right" vertical="center" wrapText="1" indent="1" readingOrder="1"/>
    </xf>
    <xf numFmtId="17" fontId="0" fillId="0" borderId="0" xfId="0" applyNumberFormat="1"/>
    <xf numFmtId="166" fontId="42" fillId="0" borderId="0" xfId="1" applyNumberFormat="1" applyFont="1" applyFill="1" applyBorder="1"/>
    <xf numFmtId="0" fontId="15" fillId="0" borderId="0" xfId="0" applyFont="1"/>
    <xf numFmtId="0" fontId="78" fillId="7" borderId="53" xfId="0" applyFont="1" applyFill="1" applyBorder="1" applyAlignment="1">
      <alignment horizontal="center" vertical="center" wrapText="1" readingOrder="1"/>
    </xf>
    <xf numFmtId="43" fontId="15" fillId="0" borderId="0" xfId="24" applyFont="1"/>
    <xf numFmtId="9" fontId="0" fillId="10" borderId="0" xfId="24" applyNumberFormat="1" applyFont="1" applyFill="1"/>
    <xf numFmtId="0" fontId="14" fillId="0" borderId="0" xfId="0" applyFont="1"/>
    <xf numFmtId="166" fontId="59" fillId="8" borderId="50" xfId="0" applyNumberFormat="1" applyFont="1" applyFill="1" applyBorder="1" applyAlignment="1">
      <alignment horizontal="right" vertical="center" wrapText="1" indent="1" readingOrder="1"/>
    </xf>
    <xf numFmtId="166" fontId="47" fillId="8" borderId="15" xfId="0" applyNumberFormat="1" applyFont="1" applyFill="1" applyBorder="1" applyAlignment="1">
      <alignment horizontal="right" vertical="center" wrapText="1" indent="1" readingOrder="1"/>
    </xf>
    <xf numFmtId="166" fontId="47" fillId="9" borderId="15" xfId="0" applyNumberFormat="1" applyFont="1" applyFill="1" applyBorder="1" applyAlignment="1">
      <alignment horizontal="right" vertical="center" wrapText="1" indent="1" readingOrder="1"/>
    </xf>
    <xf numFmtId="166" fontId="47" fillId="8" borderId="50" xfId="0" applyNumberFormat="1" applyFont="1" applyFill="1" applyBorder="1" applyAlignment="1">
      <alignment horizontal="right" vertical="center" wrapText="1" indent="1" readingOrder="1"/>
    </xf>
    <xf numFmtId="9" fontId="66" fillId="0" borderId="0" xfId="0" applyNumberFormat="1" applyFont="1"/>
    <xf numFmtId="0" fontId="27" fillId="3" borderId="0" xfId="0" applyFont="1" applyFill="1"/>
    <xf numFmtId="166" fontId="27" fillId="3" borderId="0" xfId="0" applyNumberFormat="1" applyFont="1" applyFill="1"/>
    <xf numFmtId="0" fontId="27" fillId="11" borderId="0" xfId="0" applyFont="1" applyFill="1"/>
    <xf numFmtId="166" fontId="27" fillId="11" borderId="0" xfId="0" applyNumberFormat="1" applyFont="1" applyFill="1"/>
    <xf numFmtId="0" fontId="13" fillId="0" borderId="0" xfId="0" applyFont="1"/>
    <xf numFmtId="0" fontId="26" fillId="0" borderId="8" xfId="19" applyFont="1" applyBorder="1"/>
    <xf numFmtId="0" fontId="12" fillId="0" borderId="0" xfId="0" applyFont="1"/>
    <xf numFmtId="0" fontId="26" fillId="0" borderId="0" xfId="0" applyFont="1"/>
    <xf numFmtId="9" fontId="27" fillId="2" borderId="0" xfId="2" applyFont="1" applyFill="1"/>
    <xf numFmtId="0" fontId="93" fillId="0" borderId="0" xfId="0" applyFont="1"/>
    <xf numFmtId="3" fontId="27" fillId="4" borderId="0" xfId="0" applyNumberFormat="1" applyFont="1" applyFill="1"/>
    <xf numFmtId="9" fontId="94" fillId="9" borderId="15" xfId="0" applyNumberFormat="1" applyFont="1" applyFill="1" applyBorder="1" applyAlignment="1">
      <alignment horizontal="right" vertical="center" wrapText="1" indent="1" readingOrder="1"/>
    </xf>
    <xf numFmtId="9" fontId="42" fillId="0" borderId="0" xfId="0" applyNumberFormat="1" applyFont="1"/>
    <xf numFmtId="167" fontId="66" fillId="0" borderId="0" xfId="2" applyNumberFormat="1" applyFont="1"/>
    <xf numFmtId="0" fontId="11" fillId="0" borderId="0" xfId="0" applyFont="1"/>
    <xf numFmtId="0" fontId="10" fillId="0" borderId="0" xfId="0" applyFont="1"/>
    <xf numFmtId="0" fontId="80" fillId="9" borderId="15" xfId="0" applyFont="1" applyFill="1" applyBorder="1" applyAlignment="1">
      <alignment horizontal="left" vertical="center" wrapText="1" readingOrder="1"/>
    </xf>
    <xf numFmtId="0" fontId="56" fillId="0" borderId="15" xfId="0" applyFont="1" applyBorder="1" applyAlignment="1">
      <alignment horizontal="left" vertical="center" wrapText="1" readingOrder="1"/>
    </xf>
    <xf numFmtId="0" fontId="9" fillId="0" borderId="0" xfId="0" applyFont="1"/>
    <xf numFmtId="0" fontId="8" fillId="0" borderId="0" xfId="0" applyFont="1"/>
    <xf numFmtId="0" fontId="27" fillId="0" borderId="61" xfId="0" quotePrefix="1" applyFont="1" applyBorder="1"/>
    <xf numFmtId="0" fontId="27" fillId="0" borderId="62" xfId="0" applyFont="1" applyBorder="1"/>
    <xf numFmtId="0" fontId="66" fillId="0" borderId="62" xfId="0" applyFont="1" applyBorder="1"/>
    <xf numFmtId="167" fontId="25" fillId="0" borderId="64" xfId="0" applyNumberFormat="1" applyFont="1" applyBorder="1"/>
    <xf numFmtId="166" fontId="25" fillId="0" borderId="0" xfId="0" applyNumberFormat="1" applyFont="1"/>
    <xf numFmtId="167" fontId="25" fillId="0" borderId="65" xfId="0" applyNumberFormat="1" applyFont="1" applyBorder="1"/>
    <xf numFmtId="167" fontId="25" fillId="0" borderId="66" xfId="0" applyNumberFormat="1" applyFont="1" applyBorder="1"/>
    <xf numFmtId="0" fontId="25" fillId="0" borderId="67" xfId="0" applyFont="1" applyBorder="1"/>
    <xf numFmtId="166" fontId="25" fillId="0" borderId="67" xfId="0" applyNumberFormat="1" applyFont="1" applyBorder="1"/>
    <xf numFmtId="167" fontId="25" fillId="0" borderId="68" xfId="0" applyNumberFormat="1" applyFont="1" applyBorder="1"/>
    <xf numFmtId="0" fontId="7" fillId="0" borderId="0" xfId="0" applyFont="1"/>
    <xf numFmtId="16" fontId="66" fillId="0" borderId="63" xfId="0" applyNumberFormat="1" applyFont="1" applyBorder="1"/>
    <xf numFmtId="9" fontId="66" fillId="0" borderId="0" xfId="2" applyFont="1"/>
    <xf numFmtId="16" fontId="66" fillId="0" borderId="0" xfId="0" applyNumberFormat="1" applyFont="1"/>
    <xf numFmtId="9" fontId="96" fillId="9" borderId="17" xfId="0" applyNumberFormat="1" applyFont="1" applyFill="1" applyBorder="1" applyAlignment="1">
      <alignment horizontal="center" vertical="center" wrapText="1" readingOrder="1"/>
    </xf>
    <xf numFmtId="0" fontId="7" fillId="0" borderId="0" xfId="19" applyFont="1"/>
    <xf numFmtId="43" fontId="26" fillId="0" borderId="0" xfId="24" applyFont="1"/>
    <xf numFmtId="17" fontId="26" fillId="0" borderId="0" xfId="0" applyNumberFormat="1" applyFont="1"/>
    <xf numFmtId="0" fontId="6" fillId="0" borderId="0" xfId="0" applyFont="1"/>
    <xf numFmtId="9" fontId="6" fillId="0" borderId="0" xfId="0" quotePrefix="1" applyNumberFormat="1" applyFont="1"/>
    <xf numFmtId="9" fontId="86" fillId="7" borderId="53" xfId="0" applyNumberFormat="1" applyFont="1" applyFill="1" applyBorder="1" applyAlignment="1">
      <alignment horizontal="center" vertical="center" wrapText="1" readingOrder="1"/>
    </xf>
    <xf numFmtId="9" fontId="64" fillId="9" borderId="54" xfId="0" applyNumberFormat="1" applyFont="1" applyFill="1" applyBorder="1" applyAlignment="1">
      <alignment horizontal="center" vertical="center" wrapText="1" readingOrder="1"/>
    </xf>
    <xf numFmtId="0" fontId="5" fillId="0" borderId="0" xfId="0" applyFont="1"/>
    <xf numFmtId="9" fontId="27" fillId="0" borderId="0" xfId="0" quotePrefix="1" applyNumberFormat="1" applyFont="1"/>
    <xf numFmtId="0" fontId="4" fillId="0" borderId="0" xfId="0" applyFont="1"/>
    <xf numFmtId="0" fontId="3" fillId="0" borderId="0" xfId="0" applyFont="1"/>
    <xf numFmtId="43" fontId="27" fillId="0" borderId="10" xfId="1" applyFont="1" applyFill="1" applyBorder="1" applyAlignment="1">
      <alignment horizontal="center"/>
    </xf>
    <xf numFmtId="0" fontId="2" fillId="0" borderId="0" xfId="0" applyFont="1"/>
    <xf numFmtId="166" fontId="42" fillId="0" borderId="0" xfId="1" applyNumberFormat="1" applyFont="1"/>
    <xf numFmtId="3" fontId="42" fillId="0" borderId="0" xfId="0" applyNumberFormat="1" applyFont="1"/>
    <xf numFmtId="0" fontId="92" fillId="8" borderId="36" xfId="0" applyFont="1" applyFill="1" applyBorder="1" applyAlignment="1">
      <alignment horizontal="right" vertical="top" wrapText="1" indent="1"/>
    </xf>
    <xf numFmtId="9" fontId="48" fillId="9" borderId="26" xfId="0" applyNumberFormat="1" applyFont="1" applyFill="1" applyBorder="1" applyAlignment="1">
      <alignment horizontal="right" vertical="center" wrapText="1" indent="1" readingOrder="1"/>
    </xf>
    <xf numFmtId="0" fontId="92" fillId="9" borderId="26" xfId="0" applyFont="1" applyFill="1" applyBorder="1" applyAlignment="1">
      <alignment horizontal="right" vertical="top" wrapText="1" indent="1"/>
    </xf>
    <xf numFmtId="0" fontId="92" fillId="8" borderId="13" xfId="0" applyFont="1" applyFill="1" applyBorder="1" applyAlignment="1">
      <alignment horizontal="right" vertical="top" wrapText="1" indent="1"/>
    </xf>
    <xf numFmtId="9" fontId="48" fillId="8" borderId="13" xfId="0" applyNumberFormat="1" applyFont="1" applyFill="1" applyBorder="1" applyAlignment="1">
      <alignment horizontal="right" vertical="center" wrapText="1" indent="1" readingOrder="1"/>
    </xf>
    <xf numFmtId="0" fontId="92" fillId="9" borderId="15" xfId="0" applyFont="1" applyFill="1" applyBorder="1" applyAlignment="1">
      <alignment horizontal="right" vertical="top" wrapText="1" indent="1"/>
    </xf>
    <xf numFmtId="0" fontId="92" fillId="8" borderId="15" xfId="0" applyFont="1" applyFill="1" applyBorder="1" applyAlignment="1">
      <alignment horizontal="right" vertical="top" wrapText="1" indent="1"/>
    </xf>
    <xf numFmtId="0" fontId="92" fillId="9" borderId="22" xfId="0" applyFont="1" applyFill="1" applyBorder="1" applyAlignment="1">
      <alignment horizontal="right" vertical="top" wrapText="1" indent="1"/>
    </xf>
    <xf numFmtId="0" fontId="92" fillId="9" borderId="21" xfId="0" applyFont="1" applyFill="1" applyBorder="1" applyAlignment="1">
      <alignment horizontal="right" vertical="top" wrapText="1" indent="1"/>
    </xf>
    <xf numFmtId="9" fontId="48" fillId="8" borderId="22" xfId="0" applyNumberFormat="1" applyFont="1" applyFill="1" applyBorder="1" applyAlignment="1">
      <alignment horizontal="right" vertical="center" wrapText="1" indent="1" readingOrder="1"/>
    </xf>
    <xf numFmtId="0" fontId="92" fillId="8" borderId="22" xfId="0" applyFont="1" applyFill="1" applyBorder="1" applyAlignment="1">
      <alignment horizontal="right" vertical="top" wrapText="1" indent="1"/>
    </xf>
    <xf numFmtId="166" fontId="46" fillId="9" borderId="39" xfId="1" applyNumberFormat="1" applyFont="1" applyFill="1" applyBorder="1" applyAlignment="1">
      <alignment horizontal="right" vertical="center" wrapText="1" indent="1" readingOrder="1"/>
    </xf>
    <xf numFmtId="166" fontId="47" fillId="9" borderId="39" xfId="1" applyNumberFormat="1" applyFont="1" applyFill="1" applyBorder="1" applyAlignment="1">
      <alignment horizontal="right" vertical="center" wrapText="1" indent="1" readingOrder="1"/>
    </xf>
    <xf numFmtId="166" fontId="47" fillId="8" borderId="22" xfId="1" applyNumberFormat="1" applyFont="1" applyFill="1" applyBorder="1" applyAlignment="1">
      <alignment horizontal="right" vertical="center" wrapText="1" indent="1" readingOrder="1"/>
    </xf>
    <xf numFmtId="166" fontId="46" fillId="8" borderId="22" xfId="1" applyNumberFormat="1" applyFont="1" applyFill="1" applyBorder="1" applyAlignment="1">
      <alignment horizontal="right" vertical="center" wrapText="1" indent="1" readingOrder="1"/>
    </xf>
    <xf numFmtId="0" fontId="97" fillId="8" borderId="36" xfId="0" applyFont="1" applyFill="1" applyBorder="1" applyAlignment="1">
      <alignment horizontal="right" vertical="top" wrapText="1" indent="1"/>
    </xf>
    <xf numFmtId="0" fontId="97" fillId="9" borderId="15" xfId="0" applyFont="1" applyFill="1" applyBorder="1" applyAlignment="1">
      <alignment horizontal="right" vertical="top" wrapText="1" indent="1"/>
    </xf>
    <xf numFmtId="0" fontId="97" fillId="8" borderId="15" xfId="0" applyFont="1" applyFill="1" applyBorder="1" applyAlignment="1">
      <alignment horizontal="right" vertical="top" wrapText="1" indent="1"/>
    </xf>
    <xf numFmtId="0" fontId="1" fillId="0" borderId="0" xfId="0" applyFont="1"/>
    <xf numFmtId="0" fontId="1" fillId="0" borderId="0" xfId="0" quotePrefix="1" applyFont="1"/>
    <xf numFmtId="0" fontId="43" fillId="9" borderId="30" xfId="0" applyFont="1" applyFill="1" applyBorder="1" applyAlignment="1">
      <alignment horizontal="justify" vertical="center" wrapText="1"/>
    </xf>
    <xf numFmtId="0" fontId="43" fillId="9" borderId="31" xfId="0" applyFont="1" applyFill="1" applyBorder="1" applyAlignment="1">
      <alignment horizontal="justify" vertical="center" wrapText="1"/>
    </xf>
    <xf numFmtId="0" fontId="43" fillId="8" borderId="30" xfId="0" applyFont="1" applyFill="1" applyBorder="1" applyAlignment="1">
      <alignment wrapText="1"/>
    </xf>
    <xf numFmtId="0" fontId="43" fillId="8" borderId="31" xfId="0" applyFont="1" applyFill="1" applyBorder="1" applyAlignment="1">
      <alignment wrapText="1"/>
    </xf>
    <xf numFmtId="0" fontId="65" fillId="8" borderId="30" xfId="0" applyFont="1" applyFill="1" applyBorder="1" applyAlignment="1">
      <alignment horizontal="justify" wrapText="1" readingOrder="1"/>
    </xf>
    <xf numFmtId="0" fontId="65" fillId="8" borderId="31" xfId="0" applyFont="1" applyFill="1" applyBorder="1" applyAlignment="1">
      <alignment horizontal="justify" wrapText="1" readingOrder="1"/>
    </xf>
    <xf numFmtId="0" fontId="77" fillId="7" borderId="11" xfId="0" applyFont="1" applyFill="1" applyBorder="1" applyAlignment="1">
      <alignment horizontal="right" vertical="center" wrapText="1" indent="1" readingOrder="1"/>
    </xf>
    <xf numFmtId="0" fontId="77" fillId="7" borderId="32" xfId="0" applyFont="1" applyFill="1" applyBorder="1" applyAlignment="1">
      <alignment horizontal="right" vertical="center" wrapText="1" indent="1" readingOrder="1"/>
    </xf>
    <xf numFmtId="0" fontId="63" fillId="9" borderId="30" xfId="0" applyFont="1" applyFill="1" applyBorder="1" applyAlignment="1">
      <alignment horizontal="left" vertical="center" wrapText="1" readingOrder="1"/>
    </xf>
    <xf numFmtId="0" fontId="63" fillId="9" borderId="45" xfId="0" applyFont="1" applyFill="1" applyBorder="1" applyAlignment="1">
      <alignment horizontal="left" vertical="center" wrapText="1" readingOrder="1"/>
    </xf>
    <xf numFmtId="0" fontId="63" fillId="9" borderId="31" xfId="0" applyFont="1" applyFill="1" applyBorder="1" applyAlignment="1">
      <alignment horizontal="left" vertical="center" wrapText="1" readingOrder="1"/>
    </xf>
    <xf numFmtId="0" fontId="43" fillId="9" borderId="30" xfId="0" applyFont="1" applyFill="1" applyBorder="1" applyAlignment="1">
      <alignment vertical="top" wrapText="1"/>
    </xf>
    <xf numFmtId="0" fontId="43" fillId="9" borderId="31" xfId="0" applyFont="1" applyFill="1" applyBorder="1" applyAlignment="1">
      <alignment vertical="top" wrapText="1"/>
    </xf>
    <xf numFmtId="0" fontId="44" fillId="8" borderId="37" xfId="0" applyFont="1" applyFill="1" applyBorder="1" applyAlignment="1">
      <alignment horizontal="left" vertical="center" wrapText="1" indent="6" readingOrder="1"/>
    </xf>
    <xf numFmtId="0" fontId="44" fillId="8" borderId="38" xfId="0" applyFont="1" applyFill="1" applyBorder="1" applyAlignment="1">
      <alignment horizontal="left" vertical="center" wrapText="1" indent="6" readingOrder="1"/>
    </xf>
    <xf numFmtId="0" fontId="44" fillId="8" borderId="30" xfId="0" applyFont="1" applyFill="1" applyBorder="1" applyAlignment="1">
      <alignment horizontal="left" vertical="center" wrapText="1" indent="6" readingOrder="1"/>
    </xf>
    <xf numFmtId="0" fontId="44" fillId="8" borderId="31" xfId="0" applyFont="1" applyFill="1" applyBorder="1" applyAlignment="1">
      <alignment horizontal="left" vertical="center" wrapText="1" indent="6" readingOrder="1"/>
    </xf>
    <xf numFmtId="0" fontId="50" fillId="7" borderId="30" xfId="0" applyFont="1" applyFill="1" applyBorder="1" applyAlignment="1">
      <alignment horizontal="center" vertical="center" wrapText="1" readingOrder="1"/>
    </xf>
    <xf numFmtId="0" fontId="50" fillId="7" borderId="31" xfId="0" applyFont="1" applyFill="1" applyBorder="1" applyAlignment="1">
      <alignment horizontal="center" vertical="center" wrapText="1" readingOrder="1"/>
    </xf>
    <xf numFmtId="0" fontId="43" fillId="7" borderId="26" xfId="0" applyFont="1" applyFill="1" applyBorder="1" applyAlignment="1">
      <alignment horizontal="center" wrapText="1"/>
    </xf>
    <xf numFmtId="0" fontId="43" fillId="7" borderId="11" xfId="0" applyFont="1" applyFill="1" applyBorder="1" applyAlignment="1">
      <alignment horizontal="center" wrapText="1"/>
    </xf>
    <xf numFmtId="0" fontId="43" fillId="7" borderId="32" xfId="0" applyFont="1" applyFill="1" applyBorder="1" applyAlignment="1">
      <alignment horizontal="center" wrapText="1"/>
    </xf>
    <xf numFmtId="0" fontId="74" fillId="7" borderId="30" xfId="0" applyFont="1" applyFill="1" applyBorder="1" applyAlignment="1">
      <alignment horizontal="center" vertical="center" wrapText="1" readingOrder="1"/>
    </xf>
    <xf numFmtId="0" fontId="74" fillId="7" borderId="31" xfId="0" applyFont="1" applyFill="1" applyBorder="1" applyAlignment="1">
      <alignment horizontal="center" vertical="center" wrapText="1" readingOrder="1"/>
    </xf>
    <xf numFmtId="0" fontId="43" fillId="7" borderId="27" xfId="0" applyFont="1" applyFill="1" applyBorder="1" applyAlignment="1">
      <alignment vertical="top" wrapText="1"/>
    </xf>
    <xf numFmtId="0" fontId="43" fillId="7" borderId="33" xfId="0" applyFont="1" applyFill="1" applyBorder="1" applyAlignment="1">
      <alignment vertical="top" wrapText="1"/>
    </xf>
    <xf numFmtId="0" fontId="43" fillId="7" borderId="34" xfId="0" applyFont="1" applyFill="1" applyBorder="1" applyAlignment="1">
      <alignment vertical="top" wrapText="1"/>
    </xf>
    <xf numFmtId="0" fontId="43" fillId="7" borderId="35" xfId="0" applyFont="1" applyFill="1" applyBorder="1" applyAlignment="1">
      <alignment vertical="top" wrapText="1"/>
    </xf>
    <xf numFmtId="0" fontId="52" fillId="7" borderId="11" xfId="0" applyFont="1" applyFill="1" applyBorder="1" applyAlignment="1">
      <alignment horizontal="right" vertical="center" wrapText="1" indent="1" readingOrder="1"/>
    </xf>
    <xf numFmtId="0" fontId="52" fillId="7" borderId="32" xfId="0" applyFont="1" applyFill="1" applyBorder="1" applyAlignment="1">
      <alignment horizontal="right" vertical="center" wrapText="1" indent="1" readingOrder="1"/>
    </xf>
    <xf numFmtId="0" fontId="44" fillId="8" borderId="42" xfId="0" applyFont="1" applyFill="1" applyBorder="1" applyAlignment="1">
      <alignment horizontal="left" vertical="center" wrapText="1" indent="6" readingOrder="1"/>
    </xf>
    <xf numFmtId="0" fontId="44" fillId="8" borderId="43" xfId="0" applyFont="1" applyFill="1" applyBorder="1" applyAlignment="1">
      <alignment horizontal="left" vertical="center" wrapText="1" indent="6" readingOrder="1"/>
    </xf>
    <xf numFmtId="0" fontId="44" fillId="9" borderId="30" xfId="0" applyFont="1" applyFill="1" applyBorder="1" applyAlignment="1">
      <alignment horizontal="left" vertical="center" wrapText="1" indent="6" readingOrder="1"/>
    </xf>
    <xf numFmtId="0" fontId="44" fillId="9" borderId="31" xfId="0" applyFont="1" applyFill="1" applyBorder="1" applyAlignment="1">
      <alignment horizontal="left" vertical="center" wrapText="1" indent="6" readingOrder="1"/>
    </xf>
    <xf numFmtId="0" fontId="53" fillId="8" borderId="30" xfId="0" applyFont="1" applyFill="1" applyBorder="1" applyAlignment="1">
      <alignment horizontal="left" vertical="center" wrapText="1" indent="6" readingOrder="1"/>
    </xf>
    <xf numFmtId="0" fontId="53" fillId="8" borderId="31" xfId="0" applyFont="1" applyFill="1" applyBorder="1" applyAlignment="1">
      <alignment horizontal="left" vertical="center" wrapText="1" indent="6" readingOrder="1"/>
    </xf>
    <xf numFmtId="0" fontId="49" fillId="7" borderId="28" xfId="0" applyFont="1" applyFill="1" applyBorder="1" applyAlignment="1">
      <alignment horizontal="left" vertical="center" wrapText="1" readingOrder="1"/>
    </xf>
    <xf numFmtId="0" fontId="49" fillId="7" borderId="29" xfId="0" applyFont="1" applyFill="1" applyBorder="1" applyAlignment="1">
      <alignment horizontal="left" vertical="center" wrapText="1" readingOrder="1"/>
    </xf>
    <xf numFmtId="0" fontId="43" fillId="9" borderId="40" xfId="0" applyFont="1" applyFill="1" applyBorder="1" applyAlignment="1">
      <alignment vertical="top" wrapText="1"/>
    </xf>
    <xf numFmtId="0" fontId="43" fillId="9" borderId="41" xfId="0" applyFont="1" applyFill="1" applyBorder="1" applyAlignment="1">
      <alignment vertical="top" wrapText="1"/>
    </xf>
    <xf numFmtId="0" fontId="79" fillId="7" borderId="26" xfId="0" applyFont="1" applyFill="1" applyBorder="1" applyAlignment="1">
      <alignment horizontal="left" vertical="center" wrapText="1" readingOrder="1"/>
    </xf>
    <xf numFmtId="0" fontId="79" fillId="7" borderId="32" xfId="0" applyFont="1" applyFill="1" applyBorder="1" applyAlignment="1">
      <alignment horizontal="left" vertical="center" wrapText="1" readingOrder="1"/>
    </xf>
    <xf numFmtId="0" fontId="91" fillId="7" borderId="28" xfId="0" applyFont="1" applyFill="1" applyBorder="1" applyAlignment="1">
      <alignment horizontal="left" vertical="center" wrapText="1" readingOrder="1"/>
    </xf>
    <xf numFmtId="0" fontId="91" fillId="7" borderId="52" xfId="0" applyFont="1" applyFill="1" applyBorder="1" applyAlignment="1">
      <alignment horizontal="left" vertical="center" wrapText="1" readingOrder="1"/>
    </xf>
    <xf numFmtId="0" fontId="91" fillId="7" borderId="29" xfId="0" applyFont="1" applyFill="1" applyBorder="1" applyAlignment="1">
      <alignment horizontal="left" vertical="center" wrapText="1" readingOrder="1"/>
    </xf>
    <xf numFmtId="0" fontId="91" fillId="7" borderId="46" xfId="0" applyFont="1" applyFill="1" applyBorder="1" applyAlignment="1">
      <alignment horizontal="left" vertical="center" wrapText="1" readingOrder="1"/>
    </xf>
    <xf numFmtId="0" fontId="91" fillId="7" borderId="49" xfId="0" applyFont="1" applyFill="1" applyBorder="1" applyAlignment="1">
      <alignment horizontal="left" vertical="center" wrapText="1" readingOrder="1"/>
    </xf>
    <xf numFmtId="0" fontId="91" fillId="7" borderId="47" xfId="0" applyFont="1" applyFill="1" applyBorder="1" applyAlignment="1">
      <alignment horizontal="left" vertical="center" wrapText="1" readingOrder="1"/>
    </xf>
    <xf numFmtId="0" fontId="84" fillId="7" borderId="55" xfId="0" applyFont="1" applyFill="1" applyBorder="1" applyAlignment="1">
      <alignment horizontal="center" vertical="center" wrapText="1" readingOrder="1"/>
    </xf>
    <xf numFmtId="0" fontId="84" fillId="7" borderId="56" xfId="0" applyFont="1" applyFill="1" applyBorder="1" applyAlignment="1">
      <alignment horizontal="center" vertical="center" wrapText="1" readingOrder="1"/>
    </xf>
    <xf numFmtId="0" fontId="68" fillId="8" borderId="30" xfId="0" applyFont="1" applyFill="1" applyBorder="1" applyAlignment="1">
      <alignment horizontal="left" vertical="center" wrapText="1" indent="5" readingOrder="1"/>
    </xf>
    <xf numFmtId="0" fontId="68" fillId="8" borderId="31" xfId="0" applyFont="1" applyFill="1" applyBorder="1" applyAlignment="1">
      <alignment horizontal="left" vertical="center" wrapText="1" indent="5" readingOrder="1"/>
    </xf>
    <xf numFmtId="0" fontId="43" fillId="8" borderId="30" xfId="0" applyFont="1" applyFill="1" applyBorder="1" applyAlignment="1">
      <alignment vertical="top" wrapText="1"/>
    </xf>
    <xf numFmtId="0" fontId="43" fillId="8" borderId="31" xfId="0" applyFont="1" applyFill="1" applyBorder="1" applyAlignment="1">
      <alignment vertical="top" wrapText="1"/>
    </xf>
    <xf numFmtId="0" fontId="95" fillId="8" borderId="30" xfId="0" applyFont="1" applyFill="1" applyBorder="1" applyAlignment="1">
      <alignment horizontal="left" vertical="center" wrapText="1" readingOrder="1"/>
    </xf>
    <xf numFmtId="0" fontId="95" fillId="8" borderId="45" xfId="0" applyFont="1" applyFill="1" applyBorder="1" applyAlignment="1">
      <alignment horizontal="left" vertical="center" wrapText="1" readingOrder="1"/>
    </xf>
    <xf numFmtId="0" fontId="95" fillId="8" borderId="31" xfId="0" applyFont="1" applyFill="1" applyBorder="1" applyAlignment="1">
      <alignment horizontal="left" vertical="center" wrapText="1" readingOrder="1"/>
    </xf>
    <xf numFmtId="0" fontId="67" fillId="7" borderId="30" xfId="0" applyFont="1" applyFill="1" applyBorder="1" applyAlignment="1">
      <alignment horizontal="center" vertical="center" wrapText="1" readingOrder="1"/>
    </xf>
    <xf numFmtId="0" fontId="67" fillId="7" borderId="31" xfId="0" applyFont="1" applyFill="1" applyBorder="1" applyAlignment="1">
      <alignment horizontal="center" vertical="center" wrapText="1" readingOrder="1"/>
    </xf>
    <xf numFmtId="0" fontId="57" fillId="7" borderId="28" xfId="0" applyFont="1" applyFill="1" applyBorder="1" applyAlignment="1">
      <alignment horizontal="left" vertical="center" wrapText="1" readingOrder="1"/>
    </xf>
    <xf numFmtId="0" fontId="57" fillId="7" borderId="29" xfId="0" applyFont="1" applyFill="1" applyBorder="1" applyAlignment="1">
      <alignment horizontal="left" vertical="center" wrapText="1" readingOrder="1"/>
    </xf>
    <xf numFmtId="0" fontId="43" fillId="7" borderId="46" xfId="0" applyFont="1" applyFill="1" applyBorder="1" applyAlignment="1">
      <alignment vertical="top" wrapText="1"/>
    </xf>
    <xf numFmtId="0" fontId="43" fillId="7" borderId="47" xfId="0" applyFont="1" applyFill="1" applyBorder="1" applyAlignment="1">
      <alignment vertical="top" wrapText="1"/>
    </xf>
    <xf numFmtId="0" fontId="80" fillId="9" borderId="30" xfId="0" applyFont="1" applyFill="1" applyBorder="1" applyAlignment="1">
      <alignment horizontal="left" vertical="center" wrapText="1" readingOrder="1"/>
    </xf>
    <xf numFmtId="0" fontId="80" fillId="9" borderId="45" xfId="0" applyFont="1" applyFill="1" applyBorder="1" applyAlignment="1">
      <alignment horizontal="left" vertical="center" wrapText="1" readingOrder="1"/>
    </xf>
    <xf numFmtId="0" fontId="80" fillId="9" borderId="31" xfId="0" applyFont="1" applyFill="1" applyBorder="1" applyAlignment="1">
      <alignment horizontal="left" vertical="center" wrapText="1" readingOrder="1"/>
    </xf>
    <xf numFmtId="0" fontId="56" fillId="0" borderId="30" xfId="0" applyFont="1" applyBorder="1" applyAlignment="1">
      <alignment horizontal="left" vertical="center" wrapText="1" readingOrder="1"/>
    </xf>
    <xf numFmtId="0" fontId="56" fillId="0" borderId="45" xfId="0" applyFont="1" applyBorder="1" applyAlignment="1">
      <alignment horizontal="left" vertical="center" wrapText="1" readingOrder="1"/>
    </xf>
    <xf numFmtId="0" fontId="56" fillId="0" borderId="31" xfId="0" applyFont="1" applyBorder="1" applyAlignment="1">
      <alignment horizontal="left" vertical="center" wrapText="1" readingOrder="1"/>
    </xf>
    <xf numFmtId="0" fontId="71" fillId="7" borderId="30" xfId="0" applyFont="1" applyFill="1" applyBorder="1" applyAlignment="1">
      <alignment horizontal="center" vertical="center" wrapText="1" readingOrder="1"/>
    </xf>
    <xf numFmtId="0" fontId="71" fillId="7" borderId="31" xfId="0" applyFont="1" applyFill="1" applyBorder="1" applyAlignment="1">
      <alignment horizontal="center" vertical="center" wrapText="1" readingOrder="1"/>
    </xf>
    <xf numFmtId="0" fontId="70" fillId="7" borderId="28" xfId="0" applyFont="1" applyFill="1" applyBorder="1" applyAlignment="1">
      <alignment horizontal="left" vertical="center" wrapText="1" readingOrder="1"/>
    </xf>
    <xf numFmtId="0" fontId="70" fillId="7" borderId="29" xfId="0" applyFont="1" applyFill="1" applyBorder="1" applyAlignment="1">
      <alignment horizontal="left" vertical="center" wrapText="1" readingOrder="1"/>
    </xf>
    <xf numFmtId="0" fontId="27" fillId="0" borderId="10" xfId="0" applyFont="1" applyBorder="1" applyAlignment="1">
      <alignment horizontal="center"/>
    </xf>
    <xf numFmtId="0" fontId="49" fillId="7" borderId="27" xfId="0" applyFont="1" applyFill="1" applyBorder="1" applyAlignment="1">
      <alignment horizontal="left" vertical="center" wrapText="1" readingOrder="1"/>
    </xf>
    <xf numFmtId="0" fontId="49" fillId="7" borderId="33" xfId="0" applyFont="1" applyFill="1" applyBorder="1" applyAlignment="1">
      <alignment horizontal="left" vertical="center" wrapText="1" readingOrder="1"/>
    </xf>
    <xf numFmtId="0" fontId="50" fillId="7" borderId="46" xfId="0" applyFont="1" applyFill="1" applyBorder="1" applyAlignment="1">
      <alignment horizontal="center" vertical="center" wrapText="1" readingOrder="1"/>
    </xf>
    <xf numFmtId="0" fontId="50" fillId="7" borderId="47" xfId="0" applyFont="1" applyFill="1" applyBorder="1" applyAlignment="1">
      <alignment horizontal="center" vertical="center" wrapText="1" readingOrder="1"/>
    </xf>
    <xf numFmtId="0" fontId="51" fillId="7" borderId="11" xfId="0" applyFont="1" applyFill="1" applyBorder="1" applyAlignment="1">
      <alignment horizontal="right" vertical="center" wrapText="1" indent="1" readingOrder="1"/>
    </xf>
    <xf numFmtId="0" fontId="74" fillId="7" borderId="46" xfId="0" applyFont="1" applyFill="1" applyBorder="1" applyAlignment="1">
      <alignment horizontal="center" vertical="center" wrapText="1" readingOrder="1"/>
    </xf>
    <xf numFmtId="0" fontId="74" fillId="7" borderId="47" xfId="0" applyFont="1" applyFill="1" applyBorder="1" applyAlignment="1">
      <alignment horizontal="center" vertical="center" wrapText="1" readingOrder="1"/>
    </xf>
    <xf numFmtId="0" fontId="76" fillId="7" borderId="11" xfId="0" applyFont="1" applyFill="1" applyBorder="1" applyAlignment="1">
      <alignment horizontal="right" vertical="center" wrapText="1" indent="1" readingOrder="1"/>
    </xf>
    <xf numFmtId="0" fontId="0" fillId="12" borderId="69" xfId="0" applyFill="1" applyBorder="1"/>
    <xf numFmtId="0" fontId="98" fillId="12" borderId="69" xfId="0" applyFont="1" applyFill="1" applyBorder="1" applyAlignment="1">
      <alignment vertical="center"/>
    </xf>
  </cellXfs>
  <cellStyles count="25">
    <cellStyle name="Comma" xfId="1" builtinId="3"/>
    <cellStyle name="Comma 2" xfId="8" xr:uid="{00000000-0005-0000-0000-000001000000}"/>
    <cellStyle name="Comma 2 2" xfId="13" xr:uid="{00000000-0005-0000-0000-000002000000}"/>
    <cellStyle name="Comma 3" xfId="24" xr:uid="{00000000-0005-0000-0000-000003000000}"/>
    <cellStyle name="Comma 3 2" xfId="9" xr:uid="{00000000-0005-0000-0000-000004000000}"/>
    <cellStyle name="Currency 2" xfId="7" xr:uid="{00000000-0005-0000-0000-000005000000}"/>
    <cellStyle name="Currency 2 2" xfId="14" xr:uid="{00000000-0005-0000-0000-000006000000}"/>
    <cellStyle name="Currency 2 2 2" xfId="22" xr:uid="{00000000-0005-0000-0000-000007000000}"/>
    <cellStyle name="Hyperlink 2" xfId="10" xr:uid="{00000000-0005-0000-0000-000009000000}"/>
    <cellStyle name="Normal" xfId="0" builtinId="0"/>
    <cellStyle name="Normal 19" xfId="19" xr:uid="{00000000-0005-0000-0000-00000B000000}"/>
    <cellStyle name="Normal 2" xfId="5" xr:uid="{00000000-0005-0000-0000-00000C000000}"/>
    <cellStyle name="Normal 2 2" xfId="11" xr:uid="{00000000-0005-0000-0000-00000D000000}"/>
    <cellStyle name="Normal 3" xfId="6" xr:uid="{00000000-0005-0000-0000-00000E000000}"/>
    <cellStyle name="Normal 3 2" xfId="15" xr:uid="{00000000-0005-0000-0000-00000F000000}"/>
    <cellStyle name="Normal 3 3" xfId="21" xr:uid="{00000000-0005-0000-0000-000010000000}"/>
    <cellStyle name="Normal 4" xfId="4" xr:uid="{00000000-0005-0000-0000-000011000000}"/>
    <cellStyle name="Normal 4 2" xfId="17" xr:uid="{00000000-0005-0000-0000-000012000000}"/>
    <cellStyle name="Normal 4 3" xfId="16" xr:uid="{00000000-0005-0000-0000-000013000000}"/>
    <cellStyle name="Normal 4 3 2" xfId="23" xr:uid="{00000000-0005-0000-0000-000014000000}"/>
    <cellStyle name="Normal 5" xfId="3" xr:uid="{00000000-0005-0000-0000-000015000000}"/>
    <cellStyle name="Normal 6" xfId="20" xr:uid="{00000000-0005-0000-0000-000016000000}"/>
    <cellStyle name="Percent" xfId="2" builtinId="5"/>
    <cellStyle name="Percent 2" xfId="18" xr:uid="{00000000-0005-0000-0000-000018000000}"/>
    <cellStyle name="一般 2" xfId="12" xr:uid="{00000000-0005-0000-0000-000019000000}"/>
  </cellStyles>
  <dxfs count="0"/>
  <tableStyles count="0" defaultTableStyle="TableStyleMedium2" defaultPivotStyle="PivotStyleLight16"/>
  <colors>
    <mruColors>
      <color rgb="FFCC3399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9170E-E577-4BB9-B417-029982C6E5B3}">
  <sheetPr codeName="Sheet11"/>
  <dimension ref="A1:I14"/>
  <sheetViews>
    <sheetView workbookViewId="0">
      <selection activeCell="I1" sqref="I1"/>
    </sheetView>
    <sheetView workbookViewId="1"/>
  </sheetViews>
  <sheetFormatPr defaultRowHeight="15"/>
  <cols>
    <col min="1" max="1" width="33.28515625" customWidth="1"/>
    <col min="2" max="2" width="28.85546875" customWidth="1"/>
    <col min="3" max="4" width="32.5703125" bestFit="1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156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 thickBot="1"/>
    <row r="3" spans="1:9" ht="60.75" customHeight="1" thickTop="1" thickBot="1">
      <c r="A3" s="150"/>
      <c r="B3" s="151" t="s">
        <v>157</v>
      </c>
      <c r="C3" s="306" t="s">
        <v>158</v>
      </c>
      <c r="D3" s="307"/>
    </row>
    <row r="4" spans="1:9" ht="60.75" customHeight="1" thickBot="1">
      <c r="A4" s="152"/>
      <c r="B4" s="153" t="s">
        <v>19</v>
      </c>
      <c r="C4" s="154" t="s">
        <v>96</v>
      </c>
      <c r="D4" s="179" t="s">
        <v>100</v>
      </c>
    </row>
    <row r="5" spans="1:9" ht="43.5" thickBot="1">
      <c r="A5" s="155" t="s">
        <v>66</v>
      </c>
      <c r="B5" s="156">
        <v>0.02</v>
      </c>
      <c r="C5" s="157">
        <f>O9</f>
        <v>0</v>
      </c>
      <c r="D5" s="228">
        <v>0.88</v>
      </c>
    </row>
    <row r="6" spans="1:9" ht="31.5" customHeight="1" thickTop="1" thickBot="1">
      <c r="A6" s="158" t="s">
        <v>109</v>
      </c>
      <c r="B6" s="159">
        <v>0.02</v>
      </c>
      <c r="C6" s="222" t="e">
        <f t="shared" ref="C6:C8" si="0">INDEX($O$120:$O$124,MATCH(F6,$L$120:$L$124,0))</f>
        <v>#N/A</v>
      </c>
      <c r="D6" s="229">
        <v>0.99</v>
      </c>
    </row>
    <row r="7" spans="1:9" ht="31.5" customHeight="1" thickBot="1">
      <c r="A7" s="161" t="s">
        <v>57</v>
      </c>
      <c r="B7" s="159">
        <v>0.04</v>
      </c>
      <c r="C7" s="222" t="e">
        <f t="shared" si="0"/>
        <v>#N/A</v>
      </c>
      <c r="D7" s="162">
        <v>0.88</v>
      </c>
    </row>
    <row r="8" spans="1:9" ht="31.5" customHeight="1" thickBot="1">
      <c r="A8" s="158" t="s">
        <v>31</v>
      </c>
      <c r="B8" s="159">
        <v>0.03</v>
      </c>
      <c r="C8" s="222" t="e">
        <f t="shared" si="0"/>
        <v>#N/A</v>
      </c>
      <c r="D8" s="160">
        <v>0.96</v>
      </c>
    </row>
    <row r="9" spans="1:9" ht="31.5" customHeight="1" thickBot="1">
      <c r="A9" s="161" t="s">
        <v>58</v>
      </c>
      <c r="B9" s="159">
        <v>0.02</v>
      </c>
      <c r="C9" s="222" t="e">
        <f>INDEX($O$120:$O$124,MATCH(F9,$L$120:$L$124,0))</f>
        <v>#N/A</v>
      </c>
      <c r="D9" s="162">
        <v>0.59</v>
      </c>
    </row>
    <row r="10" spans="1:9" ht="31.5" customHeight="1" thickBot="1">
      <c r="A10" s="158" t="s">
        <v>59</v>
      </c>
      <c r="B10" s="163">
        <v>0.02</v>
      </c>
      <c r="C10" s="164">
        <f>O10</f>
        <v>0</v>
      </c>
      <c r="D10" s="165">
        <v>0.94</v>
      </c>
    </row>
    <row r="11" spans="1:9" ht="31.5" customHeight="1"/>
    <row r="12" spans="1:9" ht="27.75" customHeight="1"/>
    <row r="14" spans="1:9" ht="24.75" customHeight="1"/>
  </sheetData>
  <mergeCells count="1">
    <mergeCell ref="C3:D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5E0CD-E449-480E-8006-9696D410BE19}">
  <sheetPr codeName="Sheet10"/>
  <dimension ref="A1:I14"/>
  <sheetViews>
    <sheetView workbookViewId="0">
      <selection activeCell="D8" sqref="D8"/>
    </sheetView>
    <sheetView workbookViewId="1"/>
  </sheetViews>
  <sheetFormatPr defaultRowHeight="15"/>
  <cols>
    <col min="2" max="2" width="26.7109375" customWidth="1"/>
    <col min="3" max="3" width="28.140625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99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 thickBot="1"/>
    <row r="3" spans="1:9" ht="24" customHeight="1" thickBot="1">
      <c r="A3" s="329" t="s">
        <v>39</v>
      </c>
      <c r="B3" s="330"/>
      <c r="C3" s="327" t="s">
        <v>15</v>
      </c>
      <c r="D3" s="328"/>
      <c r="E3" s="117" t="s">
        <v>37</v>
      </c>
    </row>
    <row r="4" spans="1:9" ht="21" customHeight="1" thickBot="1">
      <c r="A4" s="319"/>
      <c r="B4" s="320"/>
      <c r="C4" s="118" t="s">
        <v>96</v>
      </c>
      <c r="D4" s="118" t="s">
        <v>82</v>
      </c>
      <c r="E4" s="119" t="s">
        <v>9</v>
      </c>
    </row>
    <row r="5" spans="1:9" ht="21.75" customHeight="1" thickBot="1">
      <c r="A5" s="262" t="s">
        <v>152</v>
      </c>
      <c r="B5" s="263"/>
      <c r="C5" s="184" t="s">
        <v>289</v>
      </c>
      <c r="D5" s="184" t="s">
        <v>290</v>
      </c>
      <c r="E5" s="90" t="s">
        <v>291</v>
      </c>
    </row>
    <row r="6" spans="1:9" ht="31.5" customHeight="1" thickBot="1">
      <c r="A6" s="262" t="s">
        <v>292</v>
      </c>
      <c r="B6" s="263"/>
      <c r="C6" s="184" t="s">
        <v>293</v>
      </c>
      <c r="D6" s="184" t="s">
        <v>294</v>
      </c>
      <c r="E6" s="90" t="s">
        <v>295</v>
      </c>
    </row>
    <row r="7" spans="1:9" ht="31.5" customHeight="1" thickBot="1">
      <c r="A7" s="262" t="s">
        <v>296</v>
      </c>
      <c r="B7" s="263"/>
      <c r="C7" s="185" t="s">
        <v>297</v>
      </c>
      <c r="D7" s="185" t="s">
        <v>298</v>
      </c>
      <c r="E7" s="87" t="s">
        <v>299</v>
      </c>
    </row>
    <row r="8" spans="1:9" ht="31.5" customHeight="1" thickBot="1">
      <c r="A8" s="262" t="s">
        <v>145</v>
      </c>
      <c r="B8" s="263"/>
      <c r="C8" s="186" t="s">
        <v>300</v>
      </c>
      <c r="D8" s="186" t="s">
        <v>301</v>
      </c>
      <c r="E8" s="90" t="s">
        <v>302</v>
      </c>
    </row>
    <row r="9" spans="1:9" ht="31.5" customHeight="1" thickBot="1">
      <c r="A9" s="258"/>
      <c r="B9" s="259"/>
      <c r="C9" s="126" t="s">
        <v>303</v>
      </c>
      <c r="D9" s="126" t="s">
        <v>304</v>
      </c>
      <c r="E9" s="87" t="s">
        <v>305</v>
      </c>
    </row>
    <row r="10" spans="1:9" ht="31.5" customHeight="1"/>
    <row r="11" spans="1:9" ht="31.5" customHeight="1"/>
    <row r="12" spans="1:9" ht="27.75" customHeight="1"/>
    <row r="14" spans="1:9" ht="24.75" customHeight="1"/>
  </sheetData>
  <mergeCells count="8">
    <mergeCell ref="A4:B4"/>
    <mergeCell ref="A5:B5"/>
    <mergeCell ref="A6:B6"/>
    <mergeCell ref="A7:B7"/>
    <mergeCell ref="A8:B8"/>
    <mergeCell ref="A9:B9"/>
    <mergeCell ref="A3:B3"/>
    <mergeCell ref="C3:D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9940A-EDC4-4E51-B9BF-5DCD077E1CB3}">
  <sheetPr codeName="Sheet9"/>
  <dimension ref="A1:I16"/>
  <sheetViews>
    <sheetView workbookViewId="0">
      <selection activeCell="D16" sqref="D16"/>
    </sheetView>
    <sheetView workbookViewId="1"/>
  </sheetViews>
  <sheetFormatPr defaultRowHeight="15"/>
  <cols>
    <col min="1" max="1" width="24.5703125" customWidth="1"/>
    <col min="2" max="2" width="26.7109375" customWidth="1"/>
    <col min="3" max="3" width="28.140625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98</v>
      </c>
      <c r="B1" s="340"/>
      <c r="C1" s="340"/>
      <c r="D1" s="340"/>
      <c r="E1" s="340"/>
      <c r="F1" s="340"/>
      <c r="G1" s="340"/>
      <c r="H1" s="340"/>
      <c r="I1" s="340"/>
    </row>
    <row r="2" spans="1:9" ht="15.75" thickBot="1"/>
    <row r="3" spans="1:9" ht="28.5" thickBot="1">
      <c r="A3" s="116" t="s">
        <v>39</v>
      </c>
      <c r="B3" s="327" t="s">
        <v>15</v>
      </c>
      <c r="C3" s="328"/>
      <c r="D3" s="117" t="s">
        <v>37</v>
      </c>
    </row>
    <row r="4" spans="1:9" ht="29.25" thickBot="1">
      <c r="A4" s="81"/>
      <c r="B4" s="118" t="s">
        <v>96</v>
      </c>
      <c r="C4" s="118" t="s">
        <v>82</v>
      </c>
      <c r="D4" s="119" t="s">
        <v>9</v>
      </c>
    </row>
    <row r="5" spans="1:9" ht="27" thickBot="1">
      <c r="A5" s="120" t="s">
        <v>248</v>
      </c>
      <c r="B5" s="121">
        <v>8</v>
      </c>
      <c r="C5" s="121">
        <v>8</v>
      </c>
      <c r="D5" s="122" t="s">
        <v>38</v>
      </c>
    </row>
    <row r="6" spans="1:9" ht="24" thickBot="1">
      <c r="A6" s="123"/>
      <c r="B6" s="124"/>
      <c r="C6" s="124"/>
      <c r="D6" s="79"/>
    </row>
    <row r="7" spans="1:9" ht="27" thickBot="1">
      <c r="A7" s="120" t="s">
        <v>249</v>
      </c>
      <c r="B7" s="184" t="s">
        <v>250</v>
      </c>
      <c r="C7" s="184" t="s">
        <v>251</v>
      </c>
      <c r="D7" s="90" t="s">
        <v>252</v>
      </c>
    </row>
    <row r="8" spans="1:9" ht="27" thickBot="1">
      <c r="A8" s="120" t="s">
        <v>253</v>
      </c>
      <c r="B8" s="185" t="s">
        <v>254</v>
      </c>
      <c r="C8" s="185" t="s">
        <v>255</v>
      </c>
      <c r="D8" s="87" t="s">
        <v>256</v>
      </c>
    </row>
    <row r="9" spans="1:9" ht="27" thickBot="1">
      <c r="A9" s="120" t="s">
        <v>257</v>
      </c>
      <c r="B9" s="185" t="s">
        <v>258</v>
      </c>
      <c r="C9" s="185" t="s">
        <v>259</v>
      </c>
      <c r="D9" s="87" t="s">
        <v>260</v>
      </c>
    </row>
    <row r="10" spans="1:9" ht="27" thickBot="1">
      <c r="A10" s="120" t="s">
        <v>261</v>
      </c>
      <c r="B10" s="184" t="s">
        <v>262</v>
      </c>
      <c r="C10" s="184" t="s">
        <v>263</v>
      </c>
      <c r="D10" s="90" t="s">
        <v>264</v>
      </c>
    </row>
    <row r="11" spans="1:9" ht="27" thickBot="1">
      <c r="A11" s="120" t="s">
        <v>265</v>
      </c>
      <c r="B11" s="184" t="s">
        <v>266</v>
      </c>
      <c r="C11" s="184" t="s">
        <v>267</v>
      </c>
      <c r="D11" s="90" t="s">
        <v>268</v>
      </c>
    </row>
    <row r="12" spans="1:9" ht="27" thickBot="1">
      <c r="A12" s="120" t="s">
        <v>269</v>
      </c>
      <c r="B12" s="184" t="s">
        <v>270</v>
      </c>
      <c r="C12" s="184" t="s">
        <v>271</v>
      </c>
      <c r="D12" s="90" t="s">
        <v>272</v>
      </c>
    </row>
    <row r="13" spans="1:9" ht="27" thickBot="1">
      <c r="A13" s="120" t="s">
        <v>273</v>
      </c>
      <c r="B13" s="185" t="s">
        <v>274</v>
      </c>
      <c r="C13" s="185" t="s">
        <v>275</v>
      </c>
      <c r="D13" s="87" t="s">
        <v>276</v>
      </c>
    </row>
    <row r="14" spans="1:9" ht="27" thickBot="1">
      <c r="A14" s="120" t="s">
        <v>277</v>
      </c>
      <c r="B14" s="185" t="s">
        <v>278</v>
      </c>
      <c r="C14" s="185" t="s">
        <v>279</v>
      </c>
      <c r="D14" s="87" t="s">
        <v>280</v>
      </c>
    </row>
    <row r="15" spans="1:9" ht="27" thickBot="1">
      <c r="A15" s="120" t="s">
        <v>281</v>
      </c>
      <c r="B15" s="184" t="s">
        <v>282</v>
      </c>
      <c r="C15" s="184" t="s">
        <v>283</v>
      </c>
      <c r="D15" s="90" t="s">
        <v>284</v>
      </c>
    </row>
    <row r="16" spans="1:9" ht="27" thickBot="1">
      <c r="A16" s="120" t="s">
        <v>285</v>
      </c>
      <c r="B16" s="184" t="s">
        <v>286</v>
      </c>
      <c r="C16" s="184" t="s">
        <v>287</v>
      </c>
      <c r="D16" s="90" t="s">
        <v>288</v>
      </c>
    </row>
  </sheetData>
  <mergeCells count="1">
    <mergeCell ref="B3:C3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CD4A6-E7AF-43D5-856E-9421D0628C12}">
  <sheetPr codeName="Sheet8"/>
  <dimension ref="A1:I13"/>
  <sheetViews>
    <sheetView tabSelected="1" workbookViewId="0">
      <selection activeCell="B9" sqref="B9"/>
    </sheetView>
    <sheetView workbookViewId="1"/>
  </sheetViews>
  <sheetFormatPr defaultRowHeight="15"/>
  <cols>
    <col min="1" max="1" width="24.7109375" customWidth="1"/>
    <col min="2" max="2" width="35.5703125" customWidth="1"/>
    <col min="3" max="3" width="28.140625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161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 thickBot="1"/>
    <row r="3" spans="1:9" ht="30.75" thickBot="1">
      <c r="A3" s="99" t="s">
        <v>39</v>
      </c>
      <c r="B3" s="315" t="s">
        <v>15</v>
      </c>
      <c r="C3" s="316"/>
      <c r="D3" s="114" t="s">
        <v>37</v>
      </c>
    </row>
    <row r="4" spans="1:9" ht="57.75" customHeight="1" thickBot="1">
      <c r="A4" s="81"/>
      <c r="B4" s="115" t="s">
        <v>96</v>
      </c>
      <c r="C4" s="115" t="s">
        <v>82</v>
      </c>
      <c r="D4" s="100" t="s">
        <v>9</v>
      </c>
    </row>
    <row r="5" spans="1:9" ht="21.75" customHeight="1" thickBot="1">
      <c r="A5" s="112" t="s">
        <v>118</v>
      </c>
      <c r="B5" s="101" t="s">
        <v>221</v>
      </c>
      <c r="C5" s="102" t="s">
        <v>222</v>
      </c>
      <c r="D5" s="103" t="s">
        <v>223</v>
      </c>
    </row>
    <row r="6" spans="1:9" ht="31.5" customHeight="1" thickBot="1">
      <c r="A6" s="112" t="s">
        <v>119</v>
      </c>
      <c r="B6" s="101" t="s">
        <v>224</v>
      </c>
      <c r="C6" s="102" t="s">
        <v>225</v>
      </c>
      <c r="D6" s="103" t="s">
        <v>226</v>
      </c>
    </row>
    <row r="7" spans="1:9" ht="31.5" customHeight="1" thickBot="1">
      <c r="A7" s="113" t="s">
        <v>135</v>
      </c>
      <c r="B7" s="101" t="s">
        <v>227</v>
      </c>
      <c r="C7" s="102" t="s">
        <v>228</v>
      </c>
      <c r="D7" s="103" t="s">
        <v>229</v>
      </c>
    </row>
    <row r="8" spans="1:9" ht="31.5" customHeight="1" thickBot="1">
      <c r="A8" s="112" t="s">
        <v>136</v>
      </c>
      <c r="B8" s="101" t="s">
        <v>230</v>
      </c>
      <c r="C8" s="102" t="s">
        <v>231</v>
      </c>
      <c r="D8" s="103" t="s">
        <v>232</v>
      </c>
    </row>
    <row r="9" spans="1:9" ht="31.5" customHeight="1" thickBot="1">
      <c r="A9" s="113" t="s">
        <v>137</v>
      </c>
      <c r="B9" s="101" t="s">
        <v>233</v>
      </c>
      <c r="C9" s="102" t="s">
        <v>234</v>
      </c>
      <c r="D9" s="103" t="s">
        <v>235</v>
      </c>
    </row>
    <row r="10" spans="1:9" ht="31.5" customHeight="1" thickBot="1">
      <c r="A10" s="112" t="s">
        <v>138</v>
      </c>
      <c r="B10" s="101" t="s">
        <v>236</v>
      </c>
      <c r="C10" s="102" t="s">
        <v>237</v>
      </c>
      <c r="D10" s="103" t="s">
        <v>238</v>
      </c>
    </row>
    <row r="11" spans="1:9" ht="31.5" customHeight="1" thickBot="1">
      <c r="A11" s="113" t="s">
        <v>139</v>
      </c>
      <c r="B11" s="101" t="s">
        <v>239</v>
      </c>
      <c r="C11" s="102" t="s">
        <v>240</v>
      </c>
      <c r="D11" s="103" t="s">
        <v>241</v>
      </c>
    </row>
    <row r="12" spans="1:9" ht="27.75" customHeight="1" thickBot="1">
      <c r="A12" s="112" t="s">
        <v>140</v>
      </c>
      <c r="B12" s="101" t="s">
        <v>242</v>
      </c>
      <c r="C12" s="102" t="s">
        <v>243</v>
      </c>
      <c r="D12" s="103" t="s">
        <v>244</v>
      </c>
    </row>
    <row r="13" spans="1:9" ht="32.25" thickBot="1">
      <c r="A13" s="113" t="s">
        <v>141</v>
      </c>
      <c r="B13" s="101" t="s">
        <v>245</v>
      </c>
      <c r="C13" s="102" t="s">
        <v>246</v>
      </c>
      <c r="D13" s="103" t="s">
        <v>247</v>
      </c>
    </row>
  </sheetData>
  <mergeCells count="1">
    <mergeCell ref="B3:C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E6DEC-C3E4-4BE4-A1E6-E55C9F72DA51}">
  <sheetPr codeName="Sheet7"/>
  <dimension ref="A1:I13"/>
  <sheetViews>
    <sheetView workbookViewId="0">
      <selection activeCell="D13" sqref="A3:D13"/>
    </sheetView>
    <sheetView workbookViewId="1"/>
  </sheetViews>
  <sheetFormatPr defaultRowHeight="15"/>
  <cols>
    <col min="1" max="1" width="51.7109375" bestFit="1" customWidth="1"/>
    <col min="2" max="3" width="27.7109375" bestFit="1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47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 thickBot="1"/>
    <row r="3" spans="1:9" ht="30.75" thickBot="1">
      <c r="A3" s="99" t="s">
        <v>39</v>
      </c>
      <c r="B3" s="315" t="s">
        <v>15</v>
      </c>
      <c r="C3" s="316"/>
      <c r="D3" s="114" t="s">
        <v>37</v>
      </c>
    </row>
    <row r="4" spans="1:9" ht="57.75" thickBot="1">
      <c r="A4" s="81"/>
      <c r="B4" s="115" t="s">
        <v>96</v>
      </c>
      <c r="C4" s="115" t="s">
        <v>82</v>
      </c>
      <c r="D4" s="100" t="s">
        <v>9</v>
      </c>
    </row>
    <row r="5" spans="1:9" ht="32.25" thickBot="1">
      <c r="A5" s="112" t="s">
        <v>118</v>
      </c>
      <c r="B5" s="101" t="s">
        <v>221</v>
      </c>
      <c r="C5" s="102" t="s">
        <v>222</v>
      </c>
      <c r="D5" s="103" t="s">
        <v>223</v>
      </c>
    </row>
    <row r="6" spans="1:9" ht="32.25" thickBot="1">
      <c r="A6" s="112" t="s">
        <v>119</v>
      </c>
      <c r="B6" s="101" t="s">
        <v>224</v>
      </c>
      <c r="C6" s="102" t="s">
        <v>225</v>
      </c>
      <c r="D6" s="103" t="s">
        <v>226</v>
      </c>
    </row>
    <row r="7" spans="1:9" ht="32.25" thickBot="1">
      <c r="A7" s="113" t="s">
        <v>135</v>
      </c>
      <c r="B7" s="101" t="s">
        <v>227</v>
      </c>
      <c r="C7" s="102" t="s">
        <v>228</v>
      </c>
      <c r="D7" s="103" t="s">
        <v>229</v>
      </c>
    </row>
    <row r="8" spans="1:9" ht="32.25" thickBot="1">
      <c r="A8" s="112" t="s">
        <v>136</v>
      </c>
      <c r="B8" s="101" t="s">
        <v>230</v>
      </c>
      <c r="C8" s="102" t="s">
        <v>231</v>
      </c>
      <c r="D8" s="103" t="s">
        <v>232</v>
      </c>
    </row>
    <row r="9" spans="1:9" ht="32.25" thickBot="1">
      <c r="A9" s="113" t="s">
        <v>137</v>
      </c>
      <c r="B9" s="101" t="s">
        <v>233</v>
      </c>
      <c r="C9" s="102" t="s">
        <v>234</v>
      </c>
      <c r="D9" s="103" t="s">
        <v>235</v>
      </c>
    </row>
    <row r="10" spans="1:9" ht="32.25" thickBot="1">
      <c r="A10" s="112" t="s">
        <v>138</v>
      </c>
      <c r="B10" s="101" t="s">
        <v>236</v>
      </c>
      <c r="C10" s="102" t="s">
        <v>237</v>
      </c>
      <c r="D10" s="103" t="s">
        <v>238</v>
      </c>
    </row>
    <row r="11" spans="1:9" ht="32.25" thickBot="1">
      <c r="A11" s="113" t="s">
        <v>139</v>
      </c>
      <c r="B11" s="101" t="s">
        <v>239</v>
      </c>
      <c r="C11" s="102" t="s">
        <v>240</v>
      </c>
      <c r="D11" s="103" t="s">
        <v>241</v>
      </c>
    </row>
    <row r="12" spans="1:9" ht="32.25" thickBot="1">
      <c r="A12" s="112" t="s">
        <v>140</v>
      </c>
      <c r="B12" s="101" t="s">
        <v>242</v>
      </c>
      <c r="C12" s="102" t="s">
        <v>243</v>
      </c>
      <c r="D12" s="103" t="s">
        <v>244</v>
      </c>
    </row>
    <row r="13" spans="1:9" ht="32.25" thickBot="1">
      <c r="A13" s="113" t="s">
        <v>141</v>
      </c>
      <c r="B13" s="101" t="s">
        <v>245</v>
      </c>
      <c r="C13" s="102" t="s">
        <v>246</v>
      </c>
      <c r="D13" s="103" t="s">
        <v>247</v>
      </c>
    </row>
  </sheetData>
  <mergeCells count="1">
    <mergeCell ref="B3:C3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8C8D6-0D28-4E38-B0F4-652E2B2EB0D2}">
  <sheetPr codeName="Sheet2"/>
  <dimension ref="A1:I17"/>
  <sheetViews>
    <sheetView workbookViewId="0">
      <selection activeCell="A3" sqref="A3:I17"/>
    </sheetView>
    <sheetView workbookViewId="1"/>
  </sheetViews>
  <sheetFormatPr defaultRowHeight="15"/>
  <cols>
    <col min="2" max="2" width="26.7109375" customWidth="1"/>
    <col min="3" max="3" width="28.140625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160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 thickBot="1"/>
    <row r="3" spans="1:9" ht="24" customHeight="1" thickBot="1">
      <c r="A3" s="294" t="s">
        <v>39</v>
      </c>
      <c r="B3" s="295"/>
      <c r="C3" s="275" t="s">
        <v>15</v>
      </c>
      <c r="D3" s="276"/>
      <c r="E3" s="72" t="s">
        <v>37</v>
      </c>
      <c r="F3" s="277"/>
      <c r="G3" s="280" t="s">
        <v>40</v>
      </c>
      <c r="H3" s="281"/>
      <c r="I3" s="127" t="s">
        <v>37</v>
      </c>
    </row>
    <row r="4" spans="1:9" ht="21" customHeight="1">
      <c r="A4" s="282"/>
      <c r="B4" s="283"/>
      <c r="C4" s="73" t="s">
        <v>36</v>
      </c>
      <c r="D4" s="73" t="s">
        <v>36</v>
      </c>
      <c r="E4" s="286" t="s">
        <v>9</v>
      </c>
      <c r="F4" s="278"/>
      <c r="G4" s="128" t="s">
        <v>36</v>
      </c>
      <c r="H4" s="128" t="s">
        <v>41</v>
      </c>
      <c r="I4" s="264" t="s">
        <v>9</v>
      </c>
    </row>
    <row r="5" spans="1:9" ht="21.75" customHeight="1" thickBot="1">
      <c r="A5" s="284"/>
      <c r="B5" s="285"/>
      <c r="C5" s="74" t="s">
        <v>19</v>
      </c>
      <c r="D5" s="74" t="s">
        <v>20</v>
      </c>
      <c r="E5" s="287"/>
      <c r="F5" s="279"/>
      <c r="G5" s="129" t="s">
        <v>97</v>
      </c>
      <c r="H5" s="129" t="s">
        <v>97</v>
      </c>
      <c r="I5" s="265"/>
    </row>
    <row r="6" spans="1:9" ht="31.5" customHeight="1" thickTop="1" thickBot="1">
      <c r="A6" s="271" t="s">
        <v>164</v>
      </c>
      <c r="B6" s="272"/>
      <c r="C6" s="75" t="s">
        <v>165</v>
      </c>
      <c r="D6" s="76" t="s">
        <v>166</v>
      </c>
      <c r="E6" s="84" t="s">
        <v>167</v>
      </c>
      <c r="F6" s="253"/>
      <c r="G6" s="75" t="s">
        <v>168</v>
      </c>
      <c r="H6" s="76" t="s">
        <v>169</v>
      </c>
      <c r="I6" s="84" t="s">
        <v>170</v>
      </c>
    </row>
    <row r="7" spans="1:9" ht="31.5" customHeight="1" thickTop="1" thickBot="1">
      <c r="A7" s="271" t="s">
        <v>171</v>
      </c>
      <c r="B7" s="272"/>
      <c r="C7" s="85" t="s">
        <v>172</v>
      </c>
      <c r="D7" s="86" t="s">
        <v>173</v>
      </c>
      <c r="E7" s="87" t="s">
        <v>174</v>
      </c>
      <c r="F7" s="254"/>
      <c r="G7" s="85" t="s">
        <v>175</v>
      </c>
      <c r="H7" s="86" t="s">
        <v>176</v>
      </c>
      <c r="I7" s="87" t="s">
        <v>177</v>
      </c>
    </row>
    <row r="8" spans="1:9" ht="31.5" customHeight="1" thickTop="1" thickBot="1">
      <c r="A8" s="271" t="s">
        <v>178</v>
      </c>
      <c r="B8" s="272"/>
      <c r="C8" s="88" t="s">
        <v>179</v>
      </c>
      <c r="D8" s="89" t="s">
        <v>180</v>
      </c>
      <c r="E8" s="90" t="s">
        <v>181</v>
      </c>
      <c r="F8" s="255"/>
      <c r="G8" s="88" t="s">
        <v>182</v>
      </c>
      <c r="H8" s="89" t="s">
        <v>183</v>
      </c>
      <c r="I8" s="90" t="s">
        <v>184</v>
      </c>
    </row>
    <row r="9" spans="1:9" ht="31.5" customHeight="1" thickTop="1" thickBot="1">
      <c r="A9" s="271" t="s">
        <v>185</v>
      </c>
      <c r="B9" s="272"/>
      <c r="C9" s="85" t="s">
        <v>186</v>
      </c>
      <c r="D9" s="86" t="s">
        <v>187</v>
      </c>
      <c r="E9" s="87" t="s">
        <v>188</v>
      </c>
      <c r="F9" s="254"/>
      <c r="G9" s="85" t="s">
        <v>189</v>
      </c>
      <c r="H9" s="86" t="s">
        <v>190</v>
      </c>
      <c r="I9" s="87" t="s">
        <v>191</v>
      </c>
    </row>
    <row r="10" spans="1:9" ht="31.5" customHeight="1" thickTop="1" thickBot="1">
      <c r="A10" s="271" t="s">
        <v>192</v>
      </c>
      <c r="B10" s="272"/>
      <c r="C10" s="91" t="s">
        <v>193</v>
      </c>
      <c r="D10" s="94" t="s">
        <v>194</v>
      </c>
      <c r="E10" s="90" t="s">
        <v>195</v>
      </c>
      <c r="F10" s="255"/>
      <c r="G10" s="91" t="s">
        <v>196</v>
      </c>
      <c r="H10" s="94" t="s">
        <v>197</v>
      </c>
      <c r="I10" s="90" t="s">
        <v>198</v>
      </c>
    </row>
    <row r="11" spans="1:9" ht="31.5" customHeight="1" thickBot="1">
      <c r="A11" s="269"/>
      <c r="B11" s="270"/>
      <c r="C11" s="92" t="s">
        <v>199</v>
      </c>
      <c r="D11" s="93" t="s">
        <v>200</v>
      </c>
      <c r="E11" s="87" t="s">
        <v>201</v>
      </c>
      <c r="F11" s="254"/>
      <c r="G11" s="92" t="s">
        <v>202</v>
      </c>
      <c r="H11" s="93" t="s">
        <v>203</v>
      </c>
      <c r="I11" s="87" t="s">
        <v>204</v>
      </c>
    </row>
    <row r="12" spans="1:9" ht="27.75" customHeight="1" thickBot="1">
      <c r="A12" s="273" t="s">
        <v>144</v>
      </c>
      <c r="B12" s="274"/>
      <c r="C12" s="91" t="s">
        <v>205</v>
      </c>
      <c r="D12" s="94" t="s">
        <v>206</v>
      </c>
      <c r="E12" s="90" t="s">
        <v>207</v>
      </c>
      <c r="F12" s="255"/>
      <c r="G12" s="91" t="s">
        <v>208</v>
      </c>
      <c r="H12" s="94" t="s">
        <v>209</v>
      </c>
      <c r="I12" s="90" t="s">
        <v>210</v>
      </c>
    </row>
    <row r="13" spans="1:9" ht="105.75" thickBot="1">
      <c r="A13" s="269"/>
      <c r="B13" s="270"/>
      <c r="C13" s="95" t="s">
        <v>211</v>
      </c>
      <c r="D13" s="96" t="s">
        <v>212</v>
      </c>
      <c r="E13" s="87" t="s">
        <v>162</v>
      </c>
      <c r="F13" s="254"/>
      <c r="G13" s="95" t="s">
        <v>213</v>
      </c>
      <c r="H13" s="96" t="s">
        <v>214</v>
      </c>
      <c r="I13" s="87" t="s">
        <v>163</v>
      </c>
    </row>
    <row r="14" spans="1:9" ht="24.75" customHeight="1" thickTop="1" thickBot="1">
      <c r="A14" s="310" t="s">
        <v>91</v>
      </c>
      <c r="B14" s="311"/>
      <c r="C14" s="97"/>
      <c r="D14" s="97"/>
      <c r="E14" s="80"/>
      <c r="F14" s="80"/>
      <c r="G14" s="130"/>
      <c r="H14" s="131"/>
      <c r="I14" s="132"/>
    </row>
    <row r="15" spans="1:9" ht="19.5" thickBot="1">
      <c r="A15" s="98" t="s">
        <v>44</v>
      </c>
      <c r="B15" s="312"/>
      <c r="C15" s="313"/>
      <c r="D15" s="313"/>
      <c r="E15" s="313"/>
      <c r="F15" s="313"/>
      <c r="G15" s="313"/>
      <c r="H15" s="313"/>
      <c r="I15" s="314"/>
    </row>
    <row r="16" spans="1:9" ht="19.5" thickBot="1">
      <c r="A16" s="204" t="s">
        <v>45</v>
      </c>
      <c r="B16" s="321"/>
      <c r="C16" s="322"/>
      <c r="D16" s="322"/>
      <c r="E16" s="322"/>
      <c r="F16" s="322"/>
      <c r="G16" s="322"/>
      <c r="H16" s="322"/>
      <c r="I16" s="323"/>
    </row>
    <row r="17" spans="1:9" ht="19.5" thickBot="1">
      <c r="A17" s="135" t="s">
        <v>46</v>
      </c>
      <c r="B17" s="321"/>
      <c r="C17" s="322"/>
      <c r="D17" s="322"/>
      <c r="E17" s="322"/>
      <c r="F17" s="322"/>
      <c r="G17" s="322"/>
      <c r="H17" s="322"/>
      <c r="I17" s="323"/>
    </row>
  </sheetData>
  <mergeCells count="19">
    <mergeCell ref="B17:I17"/>
    <mergeCell ref="A13:B13"/>
    <mergeCell ref="A14:B14"/>
    <mergeCell ref="A11:B11"/>
    <mergeCell ref="A12:B12"/>
    <mergeCell ref="B15:I15"/>
    <mergeCell ref="B16:I16"/>
    <mergeCell ref="I4:I5"/>
    <mergeCell ref="A6:B6"/>
    <mergeCell ref="A7:B7"/>
    <mergeCell ref="A8:B8"/>
    <mergeCell ref="A9:B9"/>
    <mergeCell ref="A10:B10"/>
    <mergeCell ref="A3:B3"/>
    <mergeCell ref="C3:D3"/>
    <mergeCell ref="F3:F5"/>
    <mergeCell ref="G3:H3"/>
    <mergeCell ref="A4:B5"/>
    <mergeCell ref="E4:E5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58499-7F42-41D5-9291-BD717A0F9564}">
  <sheetPr codeName="Sheet1"/>
  <dimension ref="A1:I17"/>
  <sheetViews>
    <sheetView workbookViewId="0">
      <selection activeCell="C6" sqref="C6:I12"/>
    </sheetView>
    <sheetView workbookViewId="1"/>
  </sheetViews>
  <sheetFormatPr defaultRowHeight="15"/>
  <cols>
    <col min="2" max="2" width="26.7109375" customWidth="1"/>
    <col min="3" max="3" width="28.140625" customWidth="1"/>
    <col min="4" max="4" width="19.140625" customWidth="1"/>
    <col min="5" max="5" width="21.7109375" customWidth="1"/>
    <col min="6" max="6" width="21.28515625" customWidth="1"/>
    <col min="7" max="7" width="19.28515625" customWidth="1"/>
    <col min="8" max="8" width="24" customWidth="1"/>
    <col min="9" max="9" width="18.5703125" customWidth="1"/>
  </cols>
  <sheetData>
    <row r="1" spans="1:9" ht="69.75">
      <c r="A1" s="341" t="s">
        <v>159</v>
      </c>
      <c r="B1" s="340"/>
      <c r="C1" s="340"/>
      <c r="D1" s="340"/>
      <c r="E1" s="340"/>
      <c r="F1" s="340"/>
      <c r="G1" s="340"/>
      <c r="H1" s="340"/>
      <c r="I1" s="340"/>
    </row>
    <row r="2" spans="1:9" ht="24" customHeight="1"/>
    <row r="3" spans="1:9" ht="24" thickBot="1">
      <c r="A3" s="332" t="s">
        <v>39</v>
      </c>
      <c r="B3" s="333"/>
      <c r="C3" s="334" t="s">
        <v>15</v>
      </c>
      <c r="D3" s="335"/>
      <c r="E3" s="336" t="s">
        <v>37</v>
      </c>
      <c r="F3" s="278"/>
      <c r="G3" s="337" t="s">
        <v>40</v>
      </c>
      <c r="H3" s="338"/>
      <c r="I3" s="339" t="s">
        <v>37</v>
      </c>
    </row>
    <row r="4" spans="1:9" ht="21">
      <c r="A4" s="282"/>
      <c r="B4" s="283"/>
      <c r="C4" s="73" t="s">
        <v>36</v>
      </c>
      <c r="D4" s="73" t="s">
        <v>36</v>
      </c>
      <c r="E4" s="286" t="s">
        <v>9</v>
      </c>
      <c r="F4" s="278"/>
      <c r="G4" s="128" t="s">
        <v>36</v>
      </c>
      <c r="H4" s="128" t="s">
        <v>41</v>
      </c>
      <c r="I4" s="264" t="s">
        <v>9</v>
      </c>
    </row>
    <row r="5" spans="1:9" ht="21.75" thickBot="1">
      <c r="A5" s="284"/>
      <c r="B5" s="285"/>
      <c r="C5" s="175" t="s">
        <v>19</v>
      </c>
      <c r="D5" s="175" t="s">
        <v>20</v>
      </c>
      <c r="E5" s="287"/>
      <c r="F5" s="279"/>
      <c r="G5" s="129" t="s">
        <v>97</v>
      </c>
      <c r="H5" s="129" t="s">
        <v>97</v>
      </c>
      <c r="I5" s="265"/>
    </row>
    <row r="6" spans="1:9" ht="31.5" customHeight="1" thickTop="1" thickBot="1">
      <c r="A6" s="271" t="s">
        <v>0</v>
      </c>
      <c r="B6" s="272"/>
      <c r="C6" s="75">
        <f>'Exp_Co (MTM)'!O17</f>
        <v>7</v>
      </c>
      <c r="D6" s="76">
        <f>'Exp_Co (MTM)'!R17</f>
        <v>7</v>
      </c>
      <c r="E6" s="84">
        <f>ROUND('Exp_Co (MTM)'!AS17,2)</f>
        <v>0</v>
      </c>
      <c r="F6" s="238"/>
      <c r="G6" s="75">
        <f>'Exp_Co (YTD)'!R18</f>
        <v>63</v>
      </c>
      <c r="H6" s="76">
        <f>'Exp_Co (YTD)'!AG18</f>
        <v>62</v>
      </c>
      <c r="I6" s="84">
        <f>ROUND('Exp_Co (YTD)'!AK18,2)</f>
        <v>0.02</v>
      </c>
    </row>
    <row r="7" spans="1:9" ht="31.5" customHeight="1" thickBot="1">
      <c r="A7" s="290" t="s">
        <v>1</v>
      </c>
      <c r="B7" s="291"/>
      <c r="C7" s="77">
        <f>'Exp_Co (MTM)'!O22</f>
        <v>3</v>
      </c>
      <c r="D7" s="69">
        <f>'Exp_Co (MTM)'!R22</f>
        <v>3</v>
      </c>
      <c r="E7" s="239">
        <f>ROUND('Exp_Co (MTM)'!AS22,2)</f>
        <v>0</v>
      </c>
      <c r="F7" s="240"/>
      <c r="G7" s="77">
        <f>'Exp_Co (YTD)'!R23</f>
        <v>27</v>
      </c>
      <c r="H7" s="69">
        <f>'Exp_Co (YTD)'!AG23</f>
        <v>21</v>
      </c>
      <c r="I7" s="239">
        <f>ROUND('Exp_Co (YTD)'!AK23,2)</f>
        <v>0.28999999999999998</v>
      </c>
    </row>
    <row r="8" spans="1:9" ht="31.5" customHeight="1" thickTop="1" thickBot="1">
      <c r="A8" s="292" t="s">
        <v>42</v>
      </c>
      <c r="B8" s="293"/>
      <c r="C8" s="78">
        <f>C11+C12</f>
        <v>-1</v>
      </c>
      <c r="D8" s="78">
        <f>D11+D12</f>
        <v>-1</v>
      </c>
      <c r="E8" s="84">
        <f>ROUND('Exp_Co (MTM)'!AS24,2)</f>
        <v>0</v>
      </c>
      <c r="F8" s="241"/>
      <c r="G8" s="78">
        <f>'Exp_Co (YTD)'!R25</f>
        <v>90</v>
      </c>
      <c r="H8" s="70">
        <f>'Exp_Co (YTD)'!AG25</f>
        <v>83</v>
      </c>
      <c r="I8" s="242">
        <f>ROUND('Exp_Co (YTD)'!AK25,2)</f>
        <v>0.08</v>
      </c>
    </row>
    <row r="9" spans="1:9" ht="31.5" customHeight="1" thickBot="1">
      <c r="A9" s="290" t="s">
        <v>43</v>
      </c>
      <c r="B9" s="291"/>
      <c r="C9" s="250">
        <f>-'Exp_Co (MTM)'!O39</f>
        <v>-127</v>
      </c>
      <c r="D9" s="249">
        <f>-'Exp_Co (MTM)'!R39</f>
        <v>-20</v>
      </c>
      <c r="E9" s="239">
        <f>ROUND('Exp_Co (MTM)'!AS39,2)</f>
        <v>5.35</v>
      </c>
      <c r="F9" s="243"/>
      <c r="G9" s="250">
        <f>-'Exp_Co (YTD)'!R39</f>
        <v>-196</v>
      </c>
      <c r="H9" s="249">
        <f>-'Exp_Co (YTD)'!AG39</f>
        <v>-108</v>
      </c>
      <c r="I9" s="87">
        <f>ROUND('Exp_Co (YTD)'!AK39,2)</f>
        <v>0.81</v>
      </c>
    </row>
    <row r="10" spans="1:9" ht="31.5" customHeight="1" thickTop="1" thickBot="1">
      <c r="A10" s="292" t="s">
        <v>13</v>
      </c>
      <c r="B10" s="293"/>
      <c r="C10" s="250">
        <f>C13+C14</f>
        <v>0</v>
      </c>
      <c r="D10" s="249">
        <f>D13+D14</f>
        <v>0</v>
      </c>
      <c r="E10" s="84">
        <f>ROUND('Exp_Co (MTM)'!AS41,2)</f>
        <v>10.7</v>
      </c>
      <c r="F10" s="244"/>
      <c r="G10" s="249">
        <f>'Exp_Co (YTD)'!R41</f>
        <v>-106</v>
      </c>
      <c r="H10" s="249">
        <f>'Exp_Co (YTD)'!AG41</f>
        <v>-25</v>
      </c>
      <c r="I10" s="90">
        <f>ROUND('Exp_Co (YTD)'!AK41,2)</f>
        <v>3.24</v>
      </c>
    </row>
    <row r="11" spans="1:9" ht="31.5" customHeight="1" thickTop="1" thickBot="1">
      <c r="A11" s="296"/>
      <c r="B11" s="297"/>
      <c r="C11" s="245"/>
      <c r="D11" s="245"/>
      <c r="E11" s="246"/>
      <c r="F11" s="246"/>
      <c r="G11" s="245"/>
      <c r="H11" s="245"/>
      <c r="I11" s="246"/>
    </row>
    <row r="12" spans="1:9" ht="106.5" thickTop="1" thickBot="1">
      <c r="A12" s="288" t="str">
        <f>'Exp_Co (YTD)'!B37</f>
        <v>Exp K</v>
      </c>
      <c r="B12" s="289"/>
      <c r="C12" s="251">
        <f>-'Exp_Co (MTM)'!O43</f>
        <v>-1</v>
      </c>
      <c r="D12" s="252">
        <f>-'Exp_Co (MTM)'!R43</f>
        <v>-1</v>
      </c>
      <c r="E12" s="247">
        <f>ROUND('Exp_Co (MTM)'!AS43,2)</f>
        <v>0</v>
      </c>
      <c r="F12" s="248"/>
      <c r="G12" s="251">
        <f>-'Exp_Co (YTD)'!R43</f>
        <v>-9</v>
      </c>
      <c r="H12" s="252">
        <f>-'Exp_Co (YTD)'!AG43</f>
        <v>-9</v>
      </c>
      <c r="I12" s="170">
        <f>ROUND('Exp_Co (YTD)'!AK43,2)</f>
        <v>0</v>
      </c>
    </row>
    <row r="13" spans="1:9" ht="20.25" thickTop="1" thickBot="1">
      <c r="A13" s="232"/>
      <c r="G13" s="2"/>
      <c r="H13" s="2"/>
      <c r="I13" s="2"/>
    </row>
    <row r="14" spans="1:9" ht="21">
      <c r="A14" s="298" t="s">
        <v>44</v>
      </c>
      <c r="B14" s="300"/>
      <c r="C14" s="301"/>
      <c r="D14" s="301"/>
      <c r="E14" s="301"/>
      <c r="F14" s="301"/>
      <c r="G14" s="301"/>
      <c r="H14" s="301"/>
      <c r="I14" s="302"/>
    </row>
    <row r="15" spans="1:9" ht="21.75" thickBot="1">
      <c r="A15" s="299"/>
      <c r="B15" s="303"/>
      <c r="C15" s="304"/>
      <c r="D15" s="304"/>
      <c r="E15" s="304"/>
      <c r="F15" s="304"/>
      <c r="G15" s="304"/>
      <c r="H15" s="304"/>
      <c r="I15" s="305"/>
    </row>
    <row r="16" spans="1:9" ht="22.5" thickTop="1" thickBot="1">
      <c r="A16" s="136" t="s">
        <v>45</v>
      </c>
      <c r="B16" s="266"/>
      <c r="C16" s="267"/>
      <c r="D16" s="267"/>
      <c r="E16" s="267"/>
      <c r="F16" s="267"/>
      <c r="G16" s="267"/>
      <c r="H16" s="267"/>
      <c r="I16" s="268"/>
    </row>
    <row r="17" spans="2:9" ht="21.75" thickBot="1">
      <c r="B17" s="266"/>
      <c r="C17" s="267"/>
      <c r="D17" s="267"/>
      <c r="E17" s="267"/>
      <c r="F17" s="267"/>
      <c r="G17" s="267"/>
      <c r="H17" s="267"/>
      <c r="I17" s="268"/>
    </row>
  </sheetData>
  <mergeCells count="19">
    <mergeCell ref="B17:I17"/>
    <mergeCell ref="A11:B11"/>
    <mergeCell ref="A12:B12"/>
    <mergeCell ref="A14:A15"/>
    <mergeCell ref="B14:I14"/>
    <mergeCell ref="B15:I15"/>
    <mergeCell ref="B16:I16"/>
    <mergeCell ref="I4:I5"/>
    <mergeCell ref="A6:B6"/>
    <mergeCell ref="A7:B7"/>
    <mergeCell ref="A8:B8"/>
    <mergeCell ref="A9:B9"/>
    <mergeCell ref="A10:B10"/>
    <mergeCell ref="A3:B3"/>
    <mergeCell ref="C3:D3"/>
    <mergeCell ref="F3:F5"/>
    <mergeCell ref="G3:H3"/>
    <mergeCell ref="A4:B5"/>
    <mergeCell ref="E4:E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2"/>
  <dimension ref="A1:AF125"/>
  <sheetViews>
    <sheetView topLeftCell="A32" zoomScale="70" zoomScaleNormal="70" workbookViewId="0">
      <selection activeCell="A32" sqref="A32:B32"/>
    </sheetView>
    <sheetView tabSelected="1" topLeftCell="A79" zoomScale="40" zoomScaleNormal="40" workbookViewId="1">
      <selection activeCell="A118" sqref="A118:D125"/>
    </sheetView>
  </sheetViews>
  <sheetFormatPr defaultRowHeight="18.75"/>
  <cols>
    <col min="1" max="1" width="49.85546875" customWidth="1"/>
    <col min="2" max="2" width="36.5703125" customWidth="1"/>
    <col min="3" max="3" width="30.85546875" customWidth="1"/>
    <col min="4" max="4" width="44.42578125" customWidth="1"/>
    <col min="5" max="5" width="28.140625" customWidth="1"/>
    <col min="6" max="6" width="22.28515625" customWidth="1"/>
    <col min="7" max="7" width="22.28515625" style="2" customWidth="1"/>
    <col min="8" max="8" width="25.7109375" style="2" customWidth="1"/>
    <col min="9" max="9" width="25.140625" style="2" customWidth="1"/>
    <col min="10" max="10" width="20" style="2" customWidth="1"/>
    <col min="11" max="11" width="20.85546875" style="2" customWidth="1"/>
    <col min="12" max="12" width="19.7109375" style="2" bestFit="1" customWidth="1"/>
    <col min="13" max="13" width="17.28515625" style="109" customWidth="1"/>
    <col min="14" max="14" width="20.42578125" style="109" customWidth="1"/>
    <col min="15" max="15" width="14.85546875" style="109" customWidth="1"/>
    <col min="16" max="16" width="12.7109375" style="109" customWidth="1"/>
    <col min="17" max="17" width="12.5703125" style="109" customWidth="1"/>
    <col min="18" max="18" width="12.140625" style="109" customWidth="1"/>
    <col min="19" max="19" width="10.5703125" style="109" bestFit="1" customWidth="1"/>
    <col min="20" max="20" width="3.28515625" style="137" customWidth="1"/>
    <col min="22" max="22" width="32.85546875" customWidth="1"/>
    <col min="23" max="25" width="24" customWidth="1"/>
    <col min="27" max="29" width="20.42578125" customWidth="1"/>
    <col min="30" max="30" width="10.42578125" customWidth="1"/>
    <col min="31" max="31" width="13.42578125" customWidth="1"/>
    <col min="32" max="32" width="34" customWidth="1"/>
  </cols>
  <sheetData>
    <row r="1" spans="1:32">
      <c r="A1" s="171"/>
      <c r="B1" s="193"/>
      <c r="K1" s="2" t="s">
        <v>57</v>
      </c>
      <c r="L1" s="2" t="s">
        <v>31</v>
      </c>
      <c r="M1" s="109" t="s">
        <v>58</v>
      </c>
      <c r="N1" s="109" t="s">
        <v>59</v>
      </c>
      <c r="O1" s="109" t="s">
        <v>60</v>
      </c>
      <c r="P1" s="109" t="s">
        <v>61</v>
      </c>
      <c r="Q1" s="109" t="s">
        <v>33</v>
      </c>
      <c r="V1" s="140" t="s">
        <v>57</v>
      </c>
      <c r="W1" s="140" t="s">
        <v>31</v>
      </c>
      <c r="X1" s="140" t="s">
        <v>58</v>
      </c>
      <c r="Y1" s="140" t="s">
        <v>59</v>
      </c>
      <c r="Z1" s="140" t="s">
        <v>60</v>
      </c>
      <c r="AA1" s="140" t="s">
        <v>61</v>
      </c>
      <c r="AB1" s="140" t="s">
        <v>33</v>
      </c>
      <c r="AE1" s="2"/>
      <c r="AF1" s="172"/>
    </row>
    <row r="2" spans="1:32">
      <c r="K2" s="110"/>
      <c r="L2" s="110"/>
      <c r="M2" s="110"/>
      <c r="N2" s="110"/>
      <c r="O2" s="110"/>
      <c r="P2" s="110"/>
      <c r="Q2" s="110"/>
      <c r="AE2" s="2"/>
      <c r="AF2" s="172"/>
    </row>
    <row r="3" spans="1:32">
      <c r="K3" s="110"/>
      <c r="L3" s="110"/>
      <c r="M3" s="110"/>
      <c r="N3" s="110"/>
      <c r="O3" s="110"/>
      <c r="P3" s="110"/>
      <c r="Q3" s="110"/>
      <c r="AE3" s="2"/>
      <c r="AF3" s="172"/>
    </row>
    <row r="4" spans="1:32">
      <c r="K4" s="110"/>
      <c r="L4" s="110"/>
      <c r="M4" s="110"/>
      <c r="N4" s="110"/>
      <c r="O4" s="110"/>
      <c r="P4" s="110"/>
      <c r="Q4" s="110"/>
      <c r="AE4" s="2"/>
      <c r="AF4" s="172"/>
    </row>
    <row r="5" spans="1:32">
      <c r="C5" s="225" t="str">
        <f>'Exp_Co (MTM)'!O5</f>
        <v>12月</v>
      </c>
      <c r="D5" s="225" t="str">
        <f>'Exp_Co (MTM)'!R5</f>
        <v>11月</v>
      </c>
      <c r="L5" s="225" t="str">
        <f>'Exp_Co (MTM)'!O5</f>
        <v>12月</v>
      </c>
      <c r="M5" s="225" t="str">
        <f>'Exp_Co (MTM)'!R5</f>
        <v>11月</v>
      </c>
      <c r="N5" s="110"/>
      <c r="O5" s="110"/>
      <c r="P5" s="110"/>
      <c r="Q5" s="110"/>
      <c r="AE5" s="2"/>
      <c r="AF5" s="172"/>
    </row>
    <row r="6" spans="1:32">
      <c r="A6" s="2" t="s">
        <v>53</v>
      </c>
      <c r="C6" s="235" t="s">
        <v>102</v>
      </c>
      <c r="D6" s="235" t="s">
        <v>101</v>
      </c>
      <c r="L6" s="235" t="s">
        <v>102</v>
      </c>
      <c r="M6" s="235" t="s">
        <v>101</v>
      </c>
      <c r="P6" s="2" t="s">
        <v>89</v>
      </c>
      <c r="Q6" s="2" t="s">
        <v>89</v>
      </c>
      <c r="AE6" s="2"/>
      <c r="AF6" s="172"/>
    </row>
    <row r="7" spans="1:32" ht="70.5" thickBot="1">
      <c r="A7" s="83" t="s">
        <v>159</v>
      </c>
      <c r="G7" s="2" t="s">
        <v>89</v>
      </c>
      <c r="H7" s="2" t="s">
        <v>56</v>
      </c>
      <c r="AE7" s="2"/>
      <c r="AF7" s="172"/>
    </row>
    <row r="8" spans="1:32" ht="24" thickBot="1">
      <c r="A8" s="294" t="s">
        <v>39</v>
      </c>
      <c r="B8" s="295"/>
      <c r="C8" s="275" t="s">
        <v>15</v>
      </c>
      <c r="D8" s="276"/>
      <c r="E8" s="72" t="s">
        <v>37</v>
      </c>
      <c r="F8" s="277"/>
      <c r="G8" s="280" t="s">
        <v>40</v>
      </c>
      <c r="H8" s="281"/>
      <c r="I8" s="127" t="s">
        <v>37</v>
      </c>
      <c r="AE8" s="2"/>
      <c r="AF8" s="172"/>
    </row>
    <row r="9" spans="1:32" ht="21">
      <c r="A9" s="282"/>
      <c r="B9" s="283"/>
      <c r="C9" s="73" t="s">
        <v>36</v>
      </c>
      <c r="D9" s="73" t="s">
        <v>36</v>
      </c>
      <c r="E9" s="286" t="s">
        <v>9</v>
      </c>
      <c r="F9" s="278"/>
      <c r="G9" s="128" t="s">
        <v>36</v>
      </c>
      <c r="H9" s="128" t="s">
        <v>41</v>
      </c>
      <c r="I9" s="264" t="s">
        <v>9</v>
      </c>
      <c r="AE9" s="2"/>
      <c r="AF9" s="172"/>
    </row>
    <row r="10" spans="1:32" ht="21.75" thickBot="1">
      <c r="A10" s="284"/>
      <c r="B10" s="285"/>
      <c r="C10" s="175" t="s">
        <v>19</v>
      </c>
      <c r="D10" s="175" t="s">
        <v>20</v>
      </c>
      <c r="E10" s="287"/>
      <c r="F10" s="279"/>
      <c r="G10" s="129" t="s">
        <v>97</v>
      </c>
      <c r="H10" s="129" t="s">
        <v>97</v>
      </c>
      <c r="I10" s="265"/>
      <c r="V10" s="2"/>
      <c r="AE10" s="2"/>
      <c r="AF10" s="172"/>
    </row>
    <row r="11" spans="1:32" ht="60" customHeight="1" thickTop="1" thickBot="1">
      <c r="A11" s="271" t="s">
        <v>0</v>
      </c>
      <c r="B11" s="272"/>
      <c r="C11" s="75">
        <f>'Exp_Co (MTM)'!O17</f>
        <v>7</v>
      </c>
      <c r="D11" s="76">
        <f>'Exp_Co (MTM)'!R17</f>
        <v>7</v>
      </c>
      <c r="E11" s="84">
        <f>ROUND('Exp_Co (MTM)'!AS17,2)</f>
        <v>0</v>
      </c>
      <c r="F11" s="238"/>
      <c r="G11" s="75">
        <f>'Exp_Co (YTD)'!R18</f>
        <v>63</v>
      </c>
      <c r="H11" s="76">
        <f>'Exp_Co (YTD)'!AG18</f>
        <v>62</v>
      </c>
      <c r="I11" s="84">
        <f>ROUND('Exp_Co (YTD)'!AK18,2)</f>
        <v>0.02</v>
      </c>
      <c r="K11" s="198"/>
      <c r="L11" s="37">
        <f>'Exp_Co (MTM)'!O17</f>
        <v>7</v>
      </c>
      <c r="M11" s="37">
        <f>'Exp_Co (MTM)'!R17</f>
        <v>7</v>
      </c>
      <c r="N11" s="3">
        <f t="shared" ref="N11:N15" si="0">ROUND((L11-M11)/M11,2)</f>
        <v>0</v>
      </c>
      <c r="P11" s="37">
        <f t="shared" ref="P11:P12" si="1">G11</f>
        <v>63</v>
      </c>
      <c r="Q11" s="37">
        <f t="shared" ref="Q11:Q12" si="2">H11</f>
        <v>62</v>
      </c>
      <c r="R11" s="3">
        <f t="shared" ref="R11:R17" si="3">ROUND((P11-Q11)/Q11,2)</f>
        <v>0.02</v>
      </c>
      <c r="V11" s="138"/>
      <c r="W11" s="138" t="str">
        <f t="shared" ref="W11:W17" si="4">IF(IF(L11="-",0,L11)=IF(C11="-",0,C11),"OK","CHECK")</f>
        <v>OK</v>
      </c>
      <c r="X11" s="138" t="str">
        <f t="shared" ref="X11:X17" si="5">IF(IF(M11="-",0,M11)=IF(D11="-",0,D11),"OK","CHECK")</f>
        <v>OK</v>
      </c>
      <c r="Y11" s="138" t="str">
        <f t="shared" ref="Y11:Y17" si="6">IF(IF(N11="-",0,N11)=IF(E11="-",0,E11),"OK","CHECK")</f>
        <v>OK</v>
      </c>
      <c r="Z11" s="138" t="str">
        <f t="shared" ref="Z11:Z17" si="7">IF(IF(O11="-",0,O11)=IF(F11="-",0,F11),"OK","CHECK")</f>
        <v>OK</v>
      </c>
      <c r="AA11" s="138" t="str">
        <f t="shared" ref="AA11:AA17" si="8">IF(IF(P11="-",0,P11)=IF(G11="-",0,G11),"OK","CHECK")</f>
        <v>OK</v>
      </c>
      <c r="AB11" s="138" t="str">
        <f t="shared" ref="AB11:AC17" si="9">IF(IF(Q11="-",0,Q11)=IF(H11="-",0,H11),"OK","CHECK")</f>
        <v>OK</v>
      </c>
      <c r="AC11" s="138" t="str">
        <f t="shared" si="9"/>
        <v>OK</v>
      </c>
      <c r="AE11" s="2"/>
      <c r="AF11" s="172"/>
    </row>
    <row r="12" spans="1:32" ht="48" customHeight="1" thickBot="1">
      <c r="A12" s="290" t="s">
        <v>1</v>
      </c>
      <c r="B12" s="291"/>
      <c r="C12" s="77">
        <f>'Exp_Co (MTM)'!O22</f>
        <v>3</v>
      </c>
      <c r="D12" s="69">
        <f>'Exp_Co (MTM)'!R22</f>
        <v>3</v>
      </c>
      <c r="E12" s="239">
        <f>ROUND('Exp_Co (MTM)'!AS22,2)</f>
        <v>0</v>
      </c>
      <c r="F12" s="240"/>
      <c r="G12" s="77">
        <f>'Exp_Co (YTD)'!R23</f>
        <v>27</v>
      </c>
      <c r="H12" s="69">
        <f>'Exp_Co (YTD)'!AG23</f>
        <v>21</v>
      </c>
      <c r="I12" s="239">
        <f>ROUND('Exp_Co (YTD)'!AK23,2)</f>
        <v>0.28999999999999998</v>
      </c>
      <c r="J12" s="21"/>
      <c r="K12" s="198"/>
      <c r="L12" s="37">
        <f>'Exp_Co (MTM)'!O22</f>
        <v>3</v>
      </c>
      <c r="M12" s="37">
        <f>'Exp_Co (MTM)'!R22</f>
        <v>3</v>
      </c>
      <c r="N12" s="3">
        <f t="shared" si="0"/>
        <v>0</v>
      </c>
      <c r="P12" s="37">
        <f t="shared" si="1"/>
        <v>27</v>
      </c>
      <c r="Q12" s="37">
        <f t="shared" si="2"/>
        <v>21</v>
      </c>
      <c r="R12" s="3">
        <f t="shared" si="3"/>
        <v>0.28999999999999998</v>
      </c>
      <c r="V12" s="138"/>
      <c r="W12" s="138" t="str">
        <f t="shared" si="4"/>
        <v>OK</v>
      </c>
      <c r="X12" s="138" t="str">
        <f t="shared" si="5"/>
        <v>OK</v>
      </c>
      <c r="Y12" s="138" t="str">
        <f t="shared" si="6"/>
        <v>OK</v>
      </c>
      <c r="Z12" s="138" t="str">
        <f t="shared" si="7"/>
        <v>OK</v>
      </c>
      <c r="AA12" s="138" t="str">
        <f t="shared" si="8"/>
        <v>OK</v>
      </c>
      <c r="AB12" s="138" t="str">
        <f t="shared" si="9"/>
        <v>OK</v>
      </c>
      <c r="AC12" s="138" t="str">
        <f t="shared" si="9"/>
        <v>OK</v>
      </c>
      <c r="AE12" s="2"/>
      <c r="AF12" s="172"/>
    </row>
    <row r="13" spans="1:32" ht="27.75" thickTop="1" thickBot="1">
      <c r="A13" s="292" t="s">
        <v>42</v>
      </c>
      <c r="B13" s="293"/>
      <c r="C13" s="78">
        <f>C11+C12</f>
        <v>10</v>
      </c>
      <c r="D13" s="78">
        <f>D11+D12</f>
        <v>10</v>
      </c>
      <c r="E13" s="84">
        <f>ROUND('Exp_Co (MTM)'!AS24,2)</f>
        <v>0</v>
      </c>
      <c r="F13" s="241"/>
      <c r="G13" s="78">
        <f>'Exp_Co (YTD)'!R25</f>
        <v>90</v>
      </c>
      <c r="H13" s="70">
        <f>'Exp_Co (YTD)'!AG25</f>
        <v>83</v>
      </c>
      <c r="I13" s="242">
        <f>ROUND('Exp_Co (YTD)'!AK25,2)</f>
        <v>0.08</v>
      </c>
      <c r="K13" s="198"/>
      <c r="L13" s="133">
        <f>'Exp_Co (MTM)'!O24</f>
        <v>10</v>
      </c>
      <c r="M13" s="141">
        <f>'Exp_Co (MTM)'!R24</f>
        <v>10</v>
      </c>
      <c r="N13" s="3">
        <f t="shared" si="0"/>
        <v>0</v>
      </c>
      <c r="O13" s="142"/>
      <c r="P13" s="141">
        <f>G11+G12</f>
        <v>90</v>
      </c>
      <c r="Q13" s="141">
        <f>H11+H12</f>
        <v>83</v>
      </c>
      <c r="R13" s="3">
        <f t="shared" si="3"/>
        <v>0.08</v>
      </c>
      <c r="V13" s="138"/>
      <c r="W13" s="138" t="str">
        <f t="shared" si="4"/>
        <v>OK</v>
      </c>
      <c r="X13" s="138" t="str">
        <f t="shared" si="5"/>
        <v>OK</v>
      </c>
      <c r="Y13" s="138" t="str">
        <f t="shared" si="6"/>
        <v>OK</v>
      </c>
      <c r="Z13" s="138" t="str">
        <f t="shared" si="7"/>
        <v>OK</v>
      </c>
      <c r="AA13" s="138" t="str">
        <f t="shared" si="8"/>
        <v>OK</v>
      </c>
      <c r="AB13" s="138" t="str">
        <f t="shared" si="9"/>
        <v>OK</v>
      </c>
      <c r="AC13" s="138" t="str">
        <f t="shared" si="9"/>
        <v>OK</v>
      </c>
      <c r="AE13" s="2"/>
      <c r="AF13" s="172"/>
    </row>
    <row r="14" spans="1:32" ht="30" customHeight="1" thickBot="1">
      <c r="A14" s="290" t="s">
        <v>43</v>
      </c>
      <c r="B14" s="291"/>
      <c r="C14" s="250">
        <f>-'Exp_Co (MTM)'!O39</f>
        <v>-127</v>
      </c>
      <c r="D14" s="249">
        <f>-'Exp_Co (MTM)'!R39</f>
        <v>-20</v>
      </c>
      <c r="E14" s="239">
        <f>ROUND('Exp_Co (MTM)'!AS39,2)</f>
        <v>5.35</v>
      </c>
      <c r="F14" s="243"/>
      <c r="G14" s="250">
        <f>-'Exp_Co (YTD)'!R39</f>
        <v>-196</v>
      </c>
      <c r="H14" s="249">
        <f>-'Exp_Co (YTD)'!AG39</f>
        <v>-108</v>
      </c>
      <c r="I14" s="87">
        <f>ROUND('Exp_Co (YTD)'!AK39,2)</f>
        <v>0.81</v>
      </c>
      <c r="K14" s="198"/>
      <c r="L14" s="37">
        <f>-'Exp_Co (MTM)'!O39</f>
        <v>-127</v>
      </c>
      <c r="M14" s="37">
        <f>-'Exp_Co (MTM)'!R39</f>
        <v>-20</v>
      </c>
      <c r="N14" s="3">
        <f>ROUND((L14-M14)/M14,2)</f>
        <v>5.35</v>
      </c>
      <c r="P14" s="37">
        <f>G14</f>
        <v>-196</v>
      </c>
      <c r="Q14" s="37">
        <f>H14</f>
        <v>-108</v>
      </c>
      <c r="R14" s="3">
        <f t="shared" si="3"/>
        <v>0.81</v>
      </c>
      <c r="V14" s="138"/>
      <c r="W14" s="138" t="str">
        <f t="shared" si="4"/>
        <v>OK</v>
      </c>
      <c r="X14" s="138" t="str">
        <f t="shared" si="5"/>
        <v>OK</v>
      </c>
      <c r="Y14" s="138" t="str">
        <f t="shared" si="6"/>
        <v>OK</v>
      </c>
      <c r="Z14" s="138" t="str">
        <f t="shared" si="7"/>
        <v>OK</v>
      </c>
      <c r="AA14" s="138" t="str">
        <f t="shared" si="8"/>
        <v>OK</v>
      </c>
      <c r="AB14" s="138" t="str">
        <f t="shared" si="9"/>
        <v>OK</v>
      </c>
      <c r="AC14" s="138" t="str">
        <f t="shared" si="9"/>
        <v>OK</v>
      </c>
      <c r="AE14" s="2"/>
      <c r="AF14" s="172"/>
    </row>
    <row r="15" spans="1:32" ht="27.75" thickTop="1" thickBot="1">
      <c r="A15" s="292" t="s">
        <v>13</v>
      </c>
      <c r="B15" s="293"/>
      <c r="C15" s="250">
        <f>C13+C14</f>
        <v>-117</v>
      </c>
      <c r="D15" s="249">
        <f>D13+D14</f>
        <v>-10</v>
      </c>
      <c r="E15" s="84">
        <f>ROUND('Exp_Co (MTM)'!AS41,2)</f>
        <v>10.7</v>
      </c>
      <c r="F15" s="244"/>
      <c r="G15" s="249">
        <f>'Exp_Co (YTD)'!R41</f>
        <v>-106</v>
      </c>
      <c r="H15" s="249">
        <f>'Exp_Co (YTD)'!AG41</f>
        <v>-25</v>
      </c>
      <c r="I15" s="90">
        <f>ROUND('Exp_Co (YTD)'!AK41,2)</f>
        <v>3.24</v>
      </c>
      <c r="K15" s="198"/>
      <c r="L15" s="133">
        <f>'Exp_Co (MTM)'!O41</f>
        <v>-117</v>
      </c>
      <c r="M15" s="141">
        <f>'Exp_Co (MTM)'!R41</f>
        <v>-10</v>
      </c>
      <c r="N15" s="3">
        <f t="shared" si="0"/>
        <v>10.7</v>
      </c>
      <c r="O15" s="143"/>
      <c r="P15" s="141">
        <f>G13+G14</f>
        <v>-106</v>
      </c>
      <c r="Q15" s="141">
        <f>H13+H14</f>
        <v>-25</v>
      </c>
      <c r="R15" s="3">
        <f t="shared" si="3"/>
        <v>3.24</v>
      </c>
      <c r="V15" s="138"/>
      <c r="W15" s="138" t="str">
        <f t="shared" si="4"/>
        <v>OK</v>
      </c>
      <c r="X15" s="138" t="str">
        <f t="shared" si="5"/>
        <v>OK</v>
      </c>
      <c r="Y15" s="138" t="str">
        <f t="shared" si="6"/>
        <v>OK</v>
      </c>
      <c r="Z15" s="138" t="str">
        <f t="shared" si="7"/>
        <v>OK</v>
      </c>
      <c r="AA15" s="138" t="str">
        <f t="shared" si="8"/>
        <v>OK</v>
      </c>
      <c r="AB15" s="138" t="str">
        <f t="shared" si="9"/>
        <v>OK</v>
      </c>
      <c r="AC15" s="138" t="str">
        <f t="shared" si="9"/>
        <v>OK</v>
      </c>
      <c r="AE15" s="2"/>
      <c r="AF15" s="172"/>
    </row>
    <row r="16" spans="1:32" ht="27.75" thickTop="1" thickBot="1">
      <c r="A16" s="296"/>
      <c r="B16" s="297"/>
      <c r="C16" s="245"/>
      <c r="D16" s="245"/>
      <c r="E16" s="246"/>
      <c r="F16" s="246"/>
      <c r="G16" s="245"/>
      <c r="H16" s="245"/>
      <c r="I16" s="246"/>
      <c r="K16" s="64"/>
      <c r="V16" s="138"/>
      <c r="W16" s="138"/>
      <c r="X16" s="138"/>
      <c r="Y16" s="138"/>
      <c r="Z16" s="138"/>
      <c r="AA16" s="138"/>
      <c r="AB16" s="138"/>
      <c r="AC16" s="138"/>
      <c r="AE16" s="2"/>
      <c r="AF16" s="172"/>
    </row>
    <row r="17" spans="1:32" ht="48" customHeight="1" thickTop="1" thickBot="1">
      <c r="A17" s="288" t="str">
        <f>'Exp_Co (YTD)'!B43</f>
        <v>還本金</v>
      </c>
      <c r="B17" s="289"/>
      <c r="C17" s="251">
        <f>-'Exp_Co (MTM)'!O43</f>
        <v>-1</v>
      </c>
      <c r="D17" s="252">
        <f>-'Exp_Co (MTM)'!R43</f>
        <v>-1</v>
      </c>
      <c r="E17" s="247">
        <f>ROUND('Exp_Co (MTM)'!AS43,2)</f>
        <v>0</v>
      </c>
      <c r="F17" s="248"/>
      <c r="G17" s="251">
        <f>-'Exp_Co (YTD)'!R43</f>
        <v>-9</v>
      </c>
      <c r="H17" s="252">
        <f>-'Exp_Co (YTD)'!AG43</f>
        <v>-9</v>
      </c>
      <c r="I17" s="170">
        <f>ROUND('Exp_Co (YTD)'!AK43,2)</f>
        <v>0</v>
      </c>
      <c r="K17" s="198"/>
      <c r="L17" s="37">
        <f>-'Exp_Co (MTM)'!O43</f>
        <v>-1</v>
      </c>
      <c r="M17" s="37">
        <f>-'Exp_Co (MTM)'!R43</f>
        <v>-1</v>
      </c>
      <c r="N17" s="3">
        <f t="shared" ref="N17" si="10">ROUND((L17-M17)/M17,2)</f>
        <v>0</v>
      </c>
      <c r="P17" s="37">
        <f>G17</f>
        <v>-9</v>
      </c>
      <c r="Q17" s="37">
        <f>H17</f>
        <v>-9</v>
      </c>
      <c r="R17" s="3">
        <f t="shared" si="3"/>
        <v>0</v>
      </c>
      <c r="V17" s="138"/>
      <c r="W17" s="138" t="str">
        <f t="shared" si="4"/>
        <v>OK</v>
      </c>
      <c r="X17" s="138" t="str">
        <f t="shared" si="5"/>
        <v>OK</v>
      </c>
      <c r="Y17" s="138" t="str">
        <f t="shared" si="6"/>
        <v>OK</v>
      </c>
      <c r="Z17" s="138" t="str">
        <f t="shared" si="7"/>
        <v>OK</v>
      </c>
      <c r="AA17" s="138" t="str">
        <f t="shared" si="8"/>
        <v>OK</v>
      </c>
      <c r="AB17" s="138" t="str">
        <f t="shared" si="9"/>
        <v>OK</v>
      </c>
      <c r="AC17" s="139" t="str">
        <f>IF(IF(R17="-",0,R17)=IF(I17="-",0,I17),"OK","CHECK")</f>
        <v>OK</v>
      </c>
      <c r="AE17" s="2"/>
      <c r="AF17" s="172"/>
    </row>
    <row r="18" spans="1:32" ht="20.25" thickTop="1" thickBot="1">
      <c r="A18" s="232" t="s">
        <v>91</v>
      </c>
      <c r="W18" s="138"/>
      <c r="X18" s="138"/>
      <c r="Y18" s="138"/>
      <c r="Z18" s="138"/>
      <c r="AA18" s="138"/>
      <c r="AB18" s="138"/>
      <c r="AC18" s="138"/>
      <c r="AE18" s="2"/>
      <c r="AF18" s="172"/>
    </row>
    <row r="19" spans="1:32" ht="48" customHeight="1">
      <c r="A19" s="298" t="s">
        <v>44</v>
      </c>
      <c r="B19" s="300"/>
      <c r="C19" s="301"/>
      <c r="D19" s="301"/>
      <c r="E19" s="301"/>
      <c r="F19" s="301"/>
      <c r="G19" s="301"/>
      <c r="H19" s="301"/>
      <c r="I19" s="302"/>
      <c r="L19" s="2" t="e">
        <f>#REF!</f>
        <v>#REF!</v>
      </c>
      <c r="M19" s="109" t="e">
        <f>#REF!</f>
        <v>#REF!</v>
      </c>
      <c r="O19" s="109" t="e">
        <f>#REF!</f>
        <v>#REF!</v>
      </c>
      <c r="AE19" s="2"/>
      <c r="AF19" s="172"/>
    </row>
    <row r="20" spans="1:32" ht="24" customHeight="1" thickBot="1">
      <c r="A20" s="299"/>
      <c r="B20" s="303"/>
      <c r="C20" s="304"/>
      <c r="D20" s="304"/>
      <c r="E20" s="304"/>
      <c r="F20" s="304"/>
      <c r="G20" s="304"/>
      <c r="H20" s="304"/>
      <c r="I20" s="305"/>
      <c r="J20" s="2" t="s">
        <v>81</v>
      </c>
      <c r="L20" s="12" t="e">
        <f>#REF!</f>
        <v>#REF!</v>
      </c>
      <c r="M20" s="187" t="e">
        <f>#REF!</f>
        <v>#REF!</v>
      </c>
      <c r="O20" s="187" t="e">
        <f>#REF!</f>
        <v>#REF!</v>
      </c>
      <c r="AE20" s="2"/>
      <c r="AF20" s="172"/>
    </row>
    <row r="21" spans="1:32" ht="22.5" thickTop="1" thickBot="1">
      <c r="A21" s="136" t="s">
        <v>45</v>
      </c>
      <c r="B21" s="266"/>
      <c r="C21" s="267"/>
      <c r="D21" s="267"/>
      <c r="E21" s="267"/>
      <c r="F21" s="267"/>
      <c r="G21" s="267"/>
      <c r="H21" s="267"/>
      <c r="I21" s="268"/>
      <c r="J21" s="2" t="s">
        <v>92</v>
      </c>
      <c r="AE21" s="2"/>
      <c r="AF21" s="172"/>
    </row>
    <row r="22" spans="1:32" ht="18.75" customHeight="1" thickBot="1">
      <c r="B22" s="266"/>
      <c r="C22" s="267"/>
      <c r="D22" s="267"/>
      <c r="E22" s="267"/>
      <c r="F22" s="267"/>
      <c r="G22" s="267"/>
      <c r="H22" s="267"/>
      <c r="I22" s="268"/>
      <c r="AE22" s="2"/>
      <c r="AF22" s="172"/>
    </row>
    <row r="23" spans="1:32">
      <c r="AE23" s="2"/>
      <c r="AF23" s="172"/>
    </row>
    <row r="24" spans="1:32" ht="19.5" customHeight="1">
      <c r="AE24" s="2"/>
      <c r="AF24" s="172"/>
    </row>
    <row r="25" spans="1:32">
      <c r="D25" s="207" t="s">
        <v>56</v>
      </c>
      <c r="AE25" s="2"/>
      <c r="AF25" s="172"/>
    </row>
    <row r="26" spans="1:32">
      <c r="A26" s="2" t="s">
        <v>71</v>
      </c>
      <c r="B26" s="178" t="s">
        <v>56</v>
      </c>
      <c r="C26" s="207" t="s">
        <v>85</v>
      </c>
      <c r="D26" s="235" t="s">
        <v>103</v>
      </c>
      <c r="AE26" s="2"/>
      <c r="AF26" s="172"/>
    </row>
    <row r="27" spans="1:32" ht="69.75" thickBot="1">
      <c r="A27" s="82" t="s">
        <v>160</v>
      </c>
      <c r="G27" s="2" t="s">
        <v>89</v>
      </c>
      <c r="H27" s="2" t="s">
        <v>56</v>
      </c>
      <c r="AD27" t="str">
        <f t="shared" ref="AD27" si="11">A26</f>
        <v>PP3</v>
      </c>
      <c r="AE27" s="2"/>
      <c r="AF27" s="172"/>
    </row>
    <row r="28" spans="1:32" ht="24" thickBot="1">
      <c r="A28" s="294" t="s">
        <v>39</v>
      </c>
      <c r="B28" s="295"/>
      <c r="C28" s="275" t="s">
        <v>15</v>
      </c>
      <c r="D28" s="276"/>
      <c r="E28" s="72" t="s">
        <v>37</v>
      </c>
      <c r="F28" s="277"/>
      <c r="G28" s="280" t="s">
        <v>40</v>
      </c>
      <c r="H28" s="281"/>
      <c r="I28" s="127" t="s">
        <v>37</v>
      </c>
      <c r="AE28" s="2"/>
      <c r="AF28" s="172"/>
    </row>
    <row r="29" spans="1:32" ht="21" customHeight="1">
      <c r="A29" s="282"/>
      <c r="B29" s="283"/>
      <c r="C29" s="73" t="s">
        <v>36</v>
      </c>
      <c r="D29" s="73" t="s">
        <v>36</v>
      </c>
      <c r="E29" s="286" t="s">
        <v>9</v>
      </c>
      <c r="F29" s="278"/>
      <c r="G29" s="128" t="s">
        <v>36</v>
      </c>
      <c r="H29" s="128" t="s">
        <v>41</v>
      </c>
      <c r="I29" s="264" t="s">
        <v>9</v>
      </c>
      <c r="AE29" s="2"/>
      <c r="AF29" s="172"/>
    </row>
    <row r="30" spans="1:32" ht="21.75" customHeight="1" thickBot="1">
      <c r="A30" s="284"/>
      <c r="B30" s="285"/>
      <c r="C30" s="74" t="s">
        <v>19</v>
      </c>
      <c r="D30" s="74" t="s">
        <v>20</v>
      </c>
      <c r="E30" s="287"/>
      <c r="F30" s="279"/>
      <c r="G30" s="129" t="s">
        <v>97</v>
      </c>
      <c r="H30" s="129" t="s">
        <v>97</v>
      </c>
      <c r="I30" s="265"/>
    </row>
    <row r="31" spans="1:32" ht="27.75" thickTop="1" thickBot="1">
      <c r="A31" s="271" t="s">
        <v>164</v>
      </c>
      <c r="B31" s="272"/>
      <c r="C31" s="75" t="s">
        <v>165</v>
      </c>
      <c r="D31" s="76" t="s">
        <v>166</v>
      </c>
      <c r="E31" s="84" t="s">
        <v>167</v>
      </c>
      <c r="F31" s="253"/>
      <c r="G31" s="75" t="s">
        <v>168</v>
      </c>
      <c r="H31" s="76" t="s">
        <v>169</v>
      </c>
      <c r="I31" s="84" t="s">
        <v>170</v>
      </c>
      <c r="J31" s="2" t="s">
        <v>44</v>
      </c>
      <c r="L31" s="37" t="str">
        <f>C31</f>
        <v>\'Exp_Co (MTM)'!O8</v>
      </c>
      <c r="M31" s="37" t="str">
        <f>D31</f>
        <v>\'Exp_Co (MTM)'!R8</v>
      </c>
      <c r="N31" s="3" t="e">
        <f t="shared" ref="N31" si="12">ROUND((L31-M31)/M31,2)</f>
        <v>#VALUE!</v>
      </c>
      <c r="P31" s="37" t="str">
        <f>G31</f>
        <v>\'Exp_Co (YTD)'!R9</v>
      </c>
      <c r="Q31" s="37" t="str">
        <f>H31</f>
        <v>\'Exp_Co (YTD)'!AG9</v>
      </c>
      <c r="R31" s="3" t="e">
        <f t="shared" ref="R31:R38" si="13">ROUND((P31-Q31)/Q31,2)</f>
        <v>#VALUE!</v>
      </c>
      <c r="V31" s="138"/>
      <c r="W31" s="138" t="str">
        <f t="shared" ref="W31" si="14">IF(IF(L31="-",0,L31)=IF(C31="-",0,C31),"OK","CHECK")</f>
        <v>OK</v>
      </c>
      <c r="X31" s="138" t="str">
        <f t="shared" ref="X31" si="15">IF(IF(M31="-",0,M31)=IF(D31="-",0,D31),"OK","CHECK")</f>
        <v>OK</v>
      </c>
      <c r="Y31" s="138" t="e">
        <f t="shared" ref="Y31" si="16">IF(IF(N31="-",0,N31)=IF(E31="-",0,E31),"OK","CHECK")</f>
        <v>#VALUE!</v>
      </c>
      <c r="Z31" s="138" t="str">
        <f t="shared" ref="Z31" si="17">IF(IF(O31="-",0,O31)=IF(F31="-",0,F31),"OK","CHECK")</f>
        <v>OK</v>
      </c>
      <c r="AA31" s="138" t="str">
        <f t="shared" ref="AA31" si="18">IF(IF(P31="-",0,P31)=IF(G31="-",0,G31),"OK","CHECK")</f>
        <v>OK</v>
      </c>
      <c r="AB31" s="138" t="str">
        <f t="shared" ref="AB31:AC31" si="19">IF(IF(Q31="-",0,Q31)=IF(H31="-",0,H31),"OK","CHECK")</f>
        <v>OK</v>
      </c>
      <c r="AC31" s="138" t="e">
        <f t="shared" si="19"/>
        <v>#VALUE!</v>
      </c>
    </row>
    <row r="32" spans="1:32" ht="30" customHeight="1" thickTop="1" thickBot="1">
      <c r="A32" s="271" t="s">
        <v>171</v>
      </c>
      <c r="B32" s="272"/>
      <c r="C32" s="85" t="s">
        <v>172</v>
      </c>
      <c r="D32" s="86" t="s">
        <v>173</v>
      </c>
      <c r="E32" s="87" t="s">
        <v>174</v>
      </c>
      <c r="F32" s="254"/>
      <c r="G32" s="85" t="s">
        <v>175</v>
      </c>
      <c r="H32" s="86" t="s">
        <v>176</v>
      </c>
      <c r="I32" s="87" t="s">
        <v>177</v>
      </c>
      <c r="L32" s="37" t="str">
        <f t="shared" ref="L32:L35" si="20">C32</f>
        <v>\'Exp_Co (MTM)'!O7</v>
      </c>
      <c r="M32" s="37" t="str">
        <f t="shared" ref="M32:M35" si="21">D32</f>
        <v>\'Exp_Co (MTM)'!R7</v>
      </c>
      <c r="N32" s="3" t="e">
        <f t="shared" ref="N32:N35" si="22">ROUND((L32-M32)/M32,2)</f>
        <v>#VALUE!</v>
      </c>
      <c r="P32" s="37" t="str">
        <f t="shared" ref="P32:P35" si="23">G32</f>
        <v>\'Exp_Co (YTD)'!R8</v>
      </c>
      <c r="Q32" s="37" t="str">
        <f t="shared" ref="Q32:Q35" si="24">H32</f>
        <v>\'Exp_Co (YTD)'!AG8</v>
      </c>
      <c r="R32" s="3" t="e">
        <f t="shared" si="13"/>
        <v>#VALUE!</v>
      </c>
      <c r="W32" s="138" t="str">
        <f t="shared" ref="W32:W38" si="25">IF(IF(L32="-",0,L32)=IF(C32="-",0,C32),"OK","CHECK")</f>
        <v>OK</v>
      </c>
      <c r="X32" s="138" t="str">
        <f t="shared" ref="X32:X38" si="26">IF(IF(M32="-",0,M32)=IF(D32="-",0,D32),"OK","CHECK")</f>
        <v>OK</v>
      </c>
      <c r="Y32" s="138" t="e">
        <f t="shared" ref="Y32:Y38" si="27">IF(IF(N32="-",0,N32)=IF(E32="-",0,E32),"OK","CHECK")</f>
        <v>#VALUE!</v>
      </c>
      <c r="Z32" s="138" t="str">
        <f t="shared" ref="Z32:Z38" si="28">IF(IF(O32="-",0,O32)=IF(F32="-",0,F32),"OK","CHECK")</f>
        <v>OK</v>
      </c>
      <c r="AA32" s="138" t="str">
        <f t="shared" ref="AA32:AA38" si="29">IF(IF(P32="-",0,P32)=IF(G32="-",0,G32),"OK","CHECK")</f>
        <v>OK</v>
      </c>
      <c r="AB32" s="138" t="str">
        <f t="shared" ref="AB32:AB38" si="30">IF(IF(Q32="-",0,Q32)=IF(H32="-",0,H32),"OK","CHECK")</f>
        <v>OK</v>
      </c>
      <c r="AC32" s="138" t="e">
        <f t="shared" ref="AC32:AC38" si="31">IF(IF(R32="-",0,R32)=IF(I32="-",0,I32),"OK","CHECK")</f>
        <v>#VALUE!</v>
      </c>
    </row>
    <row r="33" spans="1:30" ht="30" customHeight="1" thickTop="1" thickBot="1">
      <c r="A33" s="271" t="s">
        <v>178</v>
      </c>
      <c r="B33" s="272"/>
      <c r="C33" s="88" t="s">
        <v>179</v>
      </c>
      <c r="D33" s="89" t="s">
        <v>180</v>
      </c>
      <c r="E33" s="90" t="s">
        <v>181</v>
      </c>
      <c r="F33" s="255"/>
      <c r="G33" s="88" t="s">
        <v>182</v>
      </c>
      <c r="H33" s="89" t="s">
        <v>183</v>
      </c>
      <c r="I33" s="90" t="s">
        <v>184</v>
      </c>
      <c r="L33" s="37" t="str">
        <f t="shared" si="20"/>
        <v>\'Exp_Co (MTM)'!O9</v>
      </c>
      <c r="M33" s="37" t="str">
        <f t="shared" si="21"/>
        <v>\'Exp_Co (MTM)'!R9</v>
      </c>
      <c r="N33" s="3" t="e">
        <f>ROUND((L33-M33)/M33,2)</f>
        <v>#VALUE!</v>
      </c>
      <c r="O33" s="146"/>
      <c r="P33" s="37" t="str">
        <f t="shared" si="23"/>
        <v>\'Exp_Co (YTD)'!R10</v>
      </c>
      <c r="Q33" s="37" t="str">
        <f t="shared" si="24"/>
        <v>\'Exp_Co (YTD)'!AG10</v>
      </c>
      <c r="R33" s="3" t="e">
        <f t="shared" si="13"/>
        <v>#VALUE!</v>
      </c>
      <c r="W33" s="138" t="str">
        <f t="shared" si="25"/>
        <v>OK</v>
      </c>
      <c r="X33" s="138" t="str">
        <f t="shared" si="26"/>
        <v>OK</v>
      </c>
      <c r="Y33" s="138" t="e">
        <f t="shared" si="27"/>
        <v>#VALUE!</v>
      </c>
      <c r="Z33" s="138" t="str">
        <f t="shared" si="28"/>
        <v>OK</v>
      </c>
      <c r="AA33" s="138" t="str">
        <f t="shared" si="29"/>
        <v>OK</v>
      </c>
      <c r="AB33" s="138" t="str">
        <f t="shared" si="30"/>
        <v>OK</v>
      </c>
      <c r="AC33" s="138" t="e">
        <f t="shared" si="31"/>
        <v>#VALUE!</v>
      </c>
    </row>
    <row r="34" spans="1:30" ht="30" customHeight="1" thickTop="1" thickBot="1">
      <c r="A34" s="271" t="s">
        <v>185</v>
      </c>
      <c r="B34" s="272"/>
      <c r="C34" s="85" t="s">
        <v>186</v>
      </c>
      <c r="D34" s="86" t="s">
        <v>187</v>
      </c>
      <c r="E34" s="87" t="s">
        <v>188</v>
      </c>
      <c r="F34" s="254"/>
      <c r="G34" s="85" t="s">
        <v>189</v>
      </c>
      <c r="H34" s="86" t="s">
        <v>190</v>
      </c>
      <c r="I34" s="87" t="s">
        <v>191</v>
      </c>
      <c r="J34" s="231"/>
      <c r="L34" s="37" t="str">
        <f t="shared" si="20"/>
        <v>\'Exp_Co (MTM)'!O11</v>
      </c>
      <c r="M34" s="37" t="str">
        <f t="shared" si="21"/>
        <v>\'Exp_Co (MTM)'!R11</v>
      </c>
      <c r="N34" s="3" t="e">
        <f t="shared" si="22"/>
        <v>#VALUE!</v>
      </c>
      <c r="O34" s="146" t="s">
        <v>62</v>
      </c>
      <c r="P34" s="37" t="str">
        <f t="shared" si="23"/>
        <v>\'Exp_Co (YTD)'!R12</v>
      </c>
      <c r="Q34" s="37" t="str">
        <f t="shared" si="24"/>
        <v>\'Exp_Co (YTD)'!AG12</v>
      </c>
      <c r="R34" s="3" t="e">
        <f t="shared" si="13"/>
        <v>#VALUE!</v>
      </c>
      <c r="W34" s="138" t="str">
        <f t="shared" si="25"/>
        <v>OK</v>
      </c>
      <c r="X34" s="138" t="str">
        <f t="shared" si="26"/>
        <v>OK</v>
      </c>
      <c r="Y34" s="138" t="e">
        <f t="shared" si="27"/>
        <v>#VALUE!</v>
      </c>
      <c r="Z34" s="138" t="str">
        <f t="shared" si="28"/>
        <v>CHECK</v>
      </c>
      <c r="AA34" s="138" t="str">
        <f t="shared" si="29"/>
        <v>OK</v>
      </c>
      <c r="AB34" s="138" t="str">
        <f t="shared" si="30"/>
        <v>OK</v>
      </c>
      <c r="AC34" s="138" t="e">
        <f t="shared" si="31"/>
        <v>#VALUE!</v>
      </c>
    </row>
    <row r="35" spans="1:30" ht="27.75" thickTop="1" thickBot="1">
      <c r="A35" s="271" t="s">
        <v>192</v>
      </c>
      <c r="B35" s="272"/>
      <c r="C35" s="91" t="s">
        <v>193</v>
      </c>
      <c r="D35" s="94" t="s">
        <v>194</v>
      </c>
      <c r="E35" s="90" t="s">
        <v>195</v>
      </c>
      <c r="F35" s="255"/>
      <c r="G35" s="91" t="s">
        <v>196</v>
      </c>
      <c r="H35" s="94" t="s">
        <v>197</v>
      </c>
      <c r="I35" s="90" t="s">
        <v>198</v>
      </c>
      <c r="L35" s="37" t="str">
        <f t="shared" si="20"/>
        <v>\'Exp_Co (MTM)'!O10</v>
      </c>
      <c r="M35" s="37" t="str">
        <f t="shared" si="21"/>
        <v>\'Exp_Co (MTM)'!R10</v>
      </c>
      <c r="N35" s="3" t="e">
        <f t="shared" si="22"/>
        <v>#VALUE!</v>
      </c>
      <c r="P35" s="37" t="str">
        <f t="shared" si="23"/>
        <v>\'Exp_Co (YTD)'!R11</v>
      </c>
      <c r="Q35" s="37" t="str">
        <f t="shared" si="24"/>
        <v>\'Exp_Co (YTD)'!AG11</v>
      </c>
      <c r="R35" s="3" t="e">
        <f t="shared" si="13"/>
        <v>#VALUE!</v>
      </c>
      <c r="W35" s="138" t="str">
        <f t="shared" si="25"/>
        <v>OK</v>
      </c>
      <c r="X35" s="138" t="str">
        <f t="shared" si="26"/>
        <v>OK</v>
      </c>
      <c r="Y35" s="138" t="e">
        <f t="shared" si="27"/>
        <v>#VALUE!</v>
      </c>
      <c r="Z35" s="138" t="str">
        <f t="shared" si="28"/>
        <v>OK</v>
      </c>
      <c r="AA35" s="138" t="str">
        <f t="shared" si="29"/>
        <v>OK</v>
      </c>
      <c r="AB35" s="138" t="str">
        <f t="shared" si="30"/>
        <v>OK</v>
      </c>
      <c r="AC35" s="138" t="e">
        <f t="shared" si="31"/>
        <v>#VALUE!</v>
      </c>
    </row>
    <row r="36" spans="1:30" ht="27" thickBot="1">
      <c r="A36" s="269"/>
      <c r="B36" s="270"/>
      <c r="C36" s="92" t="s">
        <v>199</v>
      </c>
      <c r="D36" s="93" t="s">
        <v>200</v>
      </c>
      <c r="E36" s="87" t="s">
        <v>201</v>
      </c>
      <c r="F36" s="254"/>
      <c r="G36" s="92" t="s">
        <v>202</v>
      </c>
      <c r="H36" s="93" t="s">
        <v>203</v>
      </c>
      <c r="I36" s="87" t="s">
        <v>204</v>
      </c>
      <c r="L36" s="133">
        <f>SUM(C31:C35)</f>
        <v>0</v>
      </c>
      <c r="M36" s="141">
        <f>SUM(D31:D35)</f>
        <v>0</v>
      </c>
      <c r="N36" s="134" t="e">
        <f t="shared" ref="N36:N38" si="32">ROUND((L36-M36)/M36,2)</f>
        <v>#DIV/0!</v>
      </c>
      <c r="O36" s="110"/>
      <c r="P36" s="133">
        <f>SUM(G31:G35)</f>
        <v>0</v>
      </c>
      <c r="Q36" s="141">
        <f>SUM(H31:H35)</f>
        <v>0</v>
      </c>
      <c r="R36" s="134" t="e">
        <f t="shared" si="13"/>
        <v>#DIV/0!</v>
      </c>
      <c r="W36" s="138" t="str">
        <f t="shared" si="25"/>
        <v>CHECK</v>
      </c>
      <c r="X36" s="138" t="str">
        <f t="shared" si="26"/>
        <v>CHECK</v>
      </c>
      <c r="Y36" s="138" t="e">
        <f t="shared" si="27"/>
        <v>#DIV/0!</v>
      </c>
      <c r="Z36" s="138" t="str">
        <f t="shared" si="28"/>
        <v>OK</v>
      </c>
      <c r="AA36" s="138" t="str">
        <f t="shared" si="29"/>
        <v>CHECK</v>
      </c>
      <c r="AB36" s="138" t="str">
        <f t="shared" si="30"/>
        <v>CHECK</v>
      </c>
      <c r="AC36" s="138" t="e">
        <f t="shared" si="31"/>
        <v>#DIV/0!</v>
      </c>
    </row>
    <row r="37" spans="1:30" ht="60" customHeight="1" thickBot="1">
      <c r="A37" s="273" t="s">
        <v>144</v>
      </c>
      <c r="B37" s="274"/>
      <c r="C37" s="91" t="s">
        <v>205</v>
      </c>
      <c r="D37" s="94" t="s">
        <v>206</v>
      </c>
      <c r="E37" s="90" t="s">
        <v>207</v>
      </c>
      <c r="F37" s="255"/>
      <c r="G37" s="91" t="s">
        <v>208</v>
      </c>
      <c r="H37" s="94" t="s">
        <v>209</v>
      </c>
      <c r="I37" s="90" t="s">
        <v>210</v>
      </c>
      <c r="L37" s="37" t="str">
        <f>C37</f>
        <v>\'Exp_Co (MTM)'!O16</v>
      </c>
      <c r="M37" s="37" t="str">
        <f>D37</f>
        <v>\'Exp_Co (MTM)'!R16</v>
      </c>
      <c r="N37" s="3" t="e">
        <f t="shared" si="32"/>
        <v>#VALUE!</v>
      </c>
      <c r="P37" s="37" t="str">
        <f>G37</f>
        <v>\'Exp_Co (YTD)'!R17</v>
      </c>
      <c r="Q37" s="37" t="str">
        <f>H37</f>
        <v>\'Exp_Co (YTD)'!AG17</v>
      </c>
      <c r="R37" s="3" t="e">
        <f t="shared" si="13"/>
        <v>#VALUE!</v>
      </c>
      <c r="W37" s="138" t="str">
        <f t="shared" si="25"/>
        <v>OK</v>
      </c>
      <c r="X37" s="138" t="str">
        <f t="shared" si="26"/>
        <v>OK</v>
      </c>
      <c r="Y37" s="138" t="e">
        <f t="shared" si="27"/>
        <v>#VALUE!</v>
      </c>
      <c r="Z37" s="138" t="str">
        <f t="shared" si="28"/>
        <v>OK</v>
      </c>
      <c r="AA37" s="138" t="str">
        <f t="shared" si="29"/>
        <v>OK</v>
      </c>
      <c r="AB37" s="138" t="str">
        <f t="shared" si="30"/>
        <v>OK</v>
      </c>
      <c r="AC37" s="138" t="e">
        <f t="shared" si="31"/>
        <v>#VALUE!</v>
      </c>
    </row>
    <row r="38" spans="1:30" ht="27" thickBot="1">
      <c r="A38" s="269"/>
      <c r="B38" s="270"/>
      <c r="C38" s="95" t="s">
        <v>211</v>
      </c>
      <c r="D38" s="96" t="s">
        <v>212</v>
      </c>
      <c r="E38" s="87" t="s">
        <v>162</v>
      </c>
      <c r="F38" s="254"/>
      <c r="G38" s="95" t="s">
        <v>213</v>
      </c>
      <c r="H38" s="96" t="s">
        <v>214</v>
      </c>
      <c r="I38" s="87" t="s">
        <v>163</v>
      </c>
      <c r="L38" s="133" t="e">
        <f>C36+C37</f>
        <v>#VALUE!</v>
      </c>
      <c r="M38" s="141" t="e">
        <f>D36+D37</f>
        <v>#VALUE!</v>
      </c>
      <c r="N38" s="134" t="e">
        <f t="shared" si="32"/>
        <v>#VALUE!</v>
      </c>
      <c r="P38" s="133" t="e">
        <f>G36+G37</f>
        <v>#VALUE!</v>
      </c>
      <c r="Q38" s="141" t="e">
        <f>H36+H37</f>
        <v>#VALUE!</v>
      </c>
      <c r="R38" s="134" t="e">
        <f t="shared" si="13"/>
        <v>#VALUE!</v>
      </c>
      <c r="W38" s="138" t="e">
        <f t="shared" si="25"/>
        <v>#VALUE!</v>
      </c>
      <c r="X38" s="138" t="e">
        <f t="shared" si="26"/>
        <v>#VALUE!</v>
      </c>
      <c r="Y38" s="138" t="e">
        <f t="shared" si="27"/>
        <v>#VALUE!</v>
      </c>
      <c r="Z38" s="138" t="str">
        <f t="shared" si="28"/>
        <v>OK</v>
      </c>
      <c r="AA38" s="138" t="e">
        <f t="shared" si="29"/>
        <v>#VALUE!</v>
      </c>
      <c r="AB38" s="138" t="e">
        <f t="shared" si="30"/>
        <v>#VALUE!</v>
      </c>
      <c r="AC38" s="138" t="e">
        <f t="shared" si="31"/>
        <v>#VALUE!</v>
      </c>
    </row>
    <row r="39" spans="1:30" ht="24.75" thickTop="1" thickBot="1">
      <c r="A39" s="310" t="s">
        <v>91</v>
      </c>
      <c r="B39" s="311"/>
      <c r="C39" s="97"/>
      <c r="D39" s="97"/>
      <c r="E39" s="80"/>
      <c r="F39" s="80"/>
      <c r="G39" s="130"/>
      <c r="H39" s="131"/>
      <c r="I39" s="132"/>
    </row>
    <row r="40" spans="1:30" ht="21.75" customHeight="1" thickBot="1">
      <c r="A40" s="98" t="s">
        <v>44</v>
      </c>
      <c r="B40" s="312"/>
      <c r="C40" s="313"/>
      <c r="D40" s="313"/>
      <c r="E40" s="313"/>
      <c r="F40" s="313"/>
      <c r="G40" s="313"/>
      <c r="H40" s="313"/>
      <c r="I40" s="314"/>
      <c r="J40" s="54"/>
    </row>
    <row r="41" spans="1:30" ht="42" customHeight="1" thickBot="1">
      <c r="A41" s="204" t="s">
        <v>45</v>
      </c>
      <c r="B41" s="321"/>
      <c r="C41" s="322"/>
      <c r="D41" s="322"/>
      <c r="E41" s="322"/>
      <c r="F41" s="322"/>
      <c r="G41" s="322"/>
      <c r="H41" s="322"/>
      <c r="I41" s="323"/>
    </row>
    <row r="42" spans="1:30" ht="21.75" customHeight="1" thickBot="1">
      <c r="A42" s="135" t="s">
        <v>46</v>
      </c>
      <c r="B42" s="321"/>
      <c r="C42" s="322"/>
      <c r="D42" s="322"/>
      <c r="E42" s="322"/>
      <c r="F42" s="322"/>
      <c r="G42" s="322"/>
      <c r="H42" s="322"/>
      <c r="I42" s="323"/>
    </row>
    <row r="43" spans="1:30" ht="22.5" customHeight="1" thickBot="1">
      <c r="A43" s="205"/>
      <c r="B43" s="324"/>
      <c r="C43" s="325"/>
      <c r="D43" s="325"/>
      <c r="E43" s="325"/>
      <c r="F43" s="325"/>
      <c r="G43" s="325"/>
      <c r="H43" s="325"/>
      <c r="I43" s="326"/>
    </row>
    <row r="46" spans="1:30">
      <c r="A46" s="2" t="s">
        <v>72</v>
      </c>
      <c r="B46" s="182" t="s">
        <v>75</v>
      </c>
      <c r="C46" s="207" t="s">
        <v>56</v>
      </c>
    </row>
    <row r="47" spans="1:30" ht="70.5" thickBot="1">
      <c r="A47" s="83" t="s">
        <v>47</v>
      </c>
      <c r="B47" s="207" t="s">
        <v>84</v>
      </c>
      <c r="C47" s="207" t="s">
        <v>86</v>
      </c>
      <c r="E47" s="192"/>
      <c r="AD47" t="str">
        <f t="shared" ref="AD47" si="33">A46</f>
        <v>PP4</v>
      </c>
    </row>
    <row r="48" spans="1:30" ht="30.75" thickBot="1">
      <c r="A48" s="99" t="s">
        <v>39</v>
      </c>
      <c r="B48" s="315" t="s">
        <v>15</v>
      </c>
      <c r="C48" s="316"/>
      <c r="D48" s="114" t="s">
        <v>37</v>
      </c>
      <c r="K48" s="2" t="s">
        <v>105</v>
      </c>
      <c r="L48" s="2" t="s">
        <v>104</v>
      </c>
    </row>
    <row r="49" spans="1:24" ht="32.25" thickBot="1">
      <c r="A49" s="81"/>
      <c r="B49" s="115" t="s">
        <v>96</v>
      </c>
      <c r="C49" s="115" t="s">
        <v>82</v>
      </c>
      <c r="D49" s="100" t="s">
        <v>9</v>
      </c>
      <c r="J49" s="65" t="s">
        <v>106</v>
      </c>
      <c r="K49" s="236" t="str">
        <f>VLOOKUP(J49,'Exp_Co (MTM)'!$B$1:$AA$38,14,0)</f>
        <v>12月</v>
      </c>
      <c r="L49" s="237" t="str">
        <f>VLOOKUP(J49,'Exp_Co (MTM)'!$B$1:$AA$38,17,0)</f>
        <v>11月</v>
      </c>
    </row>
    <row r="50" spans="1:24" ht="32.25" thickBot="1">
      <c r="A50" s="112" t="s">
        <v>118</v>
      </c>
      <c r="B50" s="101" t="s">
        <v>221</v>
      </c>
      <c r="C50" s="102" t="s">
        <v>222</v>
      </c>
      <c r="D50" s="103" t="s">
        <v>223</v>
      </c>
      <c r="I50"/>
      <c r="J50" s="2" t="s">
        <v>118</v>
      </c>
      <c r="K50" s="8">
        <f>VLOOKUP(J50,'Exp_Co (MTM)'!$B$1:$AA$38,14,0)</f>
        <v>0</v>
      </c>
      <c r="L50" s="37">
        <f>VLOOKUP(J50,'Exp_Co (MTM)'!$B$1:$AA$38,17,0)</f>
        <v>0</v>
      </c>
      <c r="M50" s="3" t="str">
        <f t="shared" ref="M50:M59" si="34">IF(L50=0,IF(K50=0,"N/A","100%"),((K50-L50)/L50))</f>
        <v>N/A</v>
      </c>
      <c r="N50" s="2"/>
      <c r="V50" s="138" t="str">
        <f t="shared" ref="V50:V51" si="35">IF(IF(K50="-",0,K50)=IF(B50="-",0,B50),"OK","CHECK")</f>
        <v>CHECK</v>
      </c>
      <c r="W50" s="138" t="str">
        <f t="shared" ref="W50:W51" si="36">IF(IF(L50="-",0,L50)=IF(C50="-",0,C50),"OK","CHECK")</f>
        <v>CHECK</v>
      </c>
      <c r="X50" s="138" t="str">
        <f>IF(IF(M50="-",0,M50)=IF(D50="-",0,D50),"OK","CHECK")</f>
        <v>CHECK</v>
      </c>
    </row>
    <row r="51" spans="1:24" ht="32.25" thickBot="1">
      <c r="A51" s="112" t="s">
        <v>119</v>
      </c>
      <c r="B51" s="101" t="s">
        <v>224</v>
      </c>
      <c r="C51" s="102" t="s">
        <v>225</v>
      </c>
      <c r="D51" s="103" t="s">
        <v>226</v>
      </c>
      <c r="E51" s="227" t="s">
        <v>90</v>
      </c>
      <c r="I51"/>
      <c r="J51" s="2" t="s">
        <v>119</v>
      </c>
      <c r="K51" s="8">
        <f>VLOOKUP(J51,'Exp_Co (MTM)'!$B$1:$AA$38,14,0)</f>
        <v>0</v>
      </c>
      <c r="L51" s="37">
        <f>VLOOKUP(J51,'Exp_Co (MTM)'!$B$1:$AA$38,17,0)</f>
        <v>1</v>
      </c>
      <c r="M51" s="196">
        <f t="shared" si="34"/>
        <v>-1</v>
      </c>
      <c r="N51" s="2"/>
      <c r="V51" s="138" t="str">
        <f t="shared" si="35"/>
        <v>CHECK</v>
      </c>
      <c r="W51" s="138" t="str">
        <f t="shared" si="36"/>
        <v>CHECK</v>
      </c>
      <c r="X51" s="138" t="str">
        <f t="shared" ref="X51:X59" si="37">IF(IF(M51="-",0,M51)=IF(D51="-",0,D51),"OK","CHECK")</f>
        <v>CHECK</v>
      </c>
    </row>
    <row r="52" spans="1:24" ht="32.25" thickBot="1">
      <c r="A52" s="113" t="s">
        <v>135</v>
      </c>
      <c r="B52" s="101" t="s">
        <v>227</v>
      </c>
      <c r="C52" s="102" t="s">
        <v>228</v>
      </c>
      <c r="D52" s="103" t="s">
        <v>229</v>
      </c>
      <c r="I52"/>
      <c r="J52" s="2" t="s">
        <v>135</v>
      </c>
      <c r="K52" s="8">
        <f>VLOOKUP(J52,'Exp_Co (MTM)'!$B$1:$AA$38,14,0)</f>
        <v>1</v>
      </c>
      <c r="L52" s="37">
        <f>VLOOKUP(J52,'Exp_Co (MTM)'!$B$1:$AA$38,17,0)</f>
        <v>0</v>
      </c>
      <c r="M52" s="3" t="str">
        <f t="shared" si="34"/>
        <v>100%</v>
      </c>
      <c r="N52" s="2"/>
      <c r="V52" s="138" t="str">
        <f t="shared" ref="V52:V59" si="38">IF(IF(K52="-",0,K52)=IF(B52="-",0,B52),"OK","CHECK")</f>
        <v>CHECK</v>
      </c>
      <c r="W52" s="138" t="str">
        <f t="shared" ref="W52:W59" si="39">IF(IF(L52="-",0,L52)=IF(C52="-",0,C52),"OK","CHECK")</f>
        <v>CHECK</v>
      </c>
      <c r="X52" s="138" t="str">
        <f t="shared" si="37"/>
        <v>CHECK</v>
      </c>
    </row>
    <row r="53" spans="1:24" ht="32.25" thickBot="1">
      <c r="A53" s="112" t="s">
        <v>136</v>
      </c>
      <c r="B53" s="101" t="s">
        <v>230</v>
      </c>
      <c r="C53" s="102" t="s">
        <v>231</v>
      </c>
      <c r="D53" s="103" t="s">
        <v>232</v>
      </c>
      <c r="E53" s="257" t="s">
        <v>38</v>
      </c>
      <c r="I53"/>
      <c r="J53" s="2" t="s">
        <v>136</v>
      </c>
      <c r="K53" s="8">
        <f>VLOOKUP(J53,'Exp_Co (MTM)'!$B$1:$AA$38,14,0)</f>
        <v>1</v>
      </c>
      <c r="L53" s="37">
        <f>VLOOKUP(J53,'Exp_Co (MTM)'!$B$1:$AA$38,17,0)</f>
        <v>1</v>
      </c>
      <c r="M53" s="3">
        <f t="shared" si="34"/>
        <v>0</v>
      </c>
      <c r="N53" s="2"/>
      <c r="V53" s="138" t="str">
        <f t="shared" si="38"/>
        <v>CHECK</v>
      </c>
      <c r="W53" s="138" t="str">
        <f t="shared" si="39"/>
        <v>CHECK</v>
      </c>
      <c r="X53" s="138" t="str">
        <f t="shared" si="37"/>
        <v>CHECK</v>
      </c>
    </row>
    <row r="54" spans="1:24" ht="32.25" thickBot="1">
      <c r="A54" s="113" t="s">
        <v>137</v>
      </c>
      <c r="B54" s="101" t="s">
        <v>233</v>
      </c>
      <c r="C54" s="102" t="s">
        <v>234</v>
      </c>
      <c r="D54" s="103" t="s">
        <v>235</v>
      </c>
      <c r="E54" s="257" t="s">
        <v>48</v>
      </c>
      <c r="I54"/>
      <c r="J54" s="2" t="s">
        <v>137</v>
      </c>
      <c r="K54" s="8">
        <f>VLOOKUP(J54,'Exp_Co (MTM)'!$B$1:$AA$38,14,0)</f>
        <v>9</v>
      </c>
      <c r="L54" s="37">
        <f>VLOOKUP(J54,'Exp_Co (MTM)'!$B$1:$AA$38,17,0)</f>
        <v>1</v>
      </c>
      <c r="M54" s="3">
        <f t="shared" si="34"/>
        <v>8</v>
      </c>
      <c r="N54" s="2"/>
      <c r="V54" s="138" t="str">
        <f t="shared" si="38"/>
        <v>CHECK</v>
      </c>
      <c r="W54" s="138" t="str">
        <f t="shared" si="39"/>
        <v>CHECK</v>
      </c>
      <c r="X54" s="138" t="str">
        <f t="shared" si="37"/>
        <v>CHECK</v>
      </c>
    </row>
    <row r="55" spans="1:24" ht="32.25" thickBot="1">
      <c r="A55" s="112" t="s">
        <v>138</v>
      </c>
      <c r="B55" s="101" t="s">
        <v>236</v>
      </c>
      <c r="C55" s="102" t="s">
        <v>237</v>
      </c>
      <c r="D55" s="103" t="s">
        <v>238</v>
      </c>
      <c r="E55" s="257" t="s">
        <v>38</v>
      </c>
      <c r="F55" s="230"/>
      <c r="I55"/>
      <c r="J55" s="2" t="s">
        <v>138</v>
      </c>
      <c r="K55" s="8">
        <f>VLOOKUP(J55,'Exp_Co (MTM)'!$B$1:$AA$38,14,0)</f>
        <v>1</v>
      </c>
      <c r="L55" s="37">
        <f>VLOOKUP(J55,'Exp_Co (MTM)'!$B$1:$AA$38,17,0)</f>
        <v>1</v>
      </c>
      <c r="M55" s="3">
        <f t="shared" si="34"/>
        <v>0</v>
      </c>
      <c r="N55" s="2"/>
      <c r="V55" s="138" t="str">
        <f t="shared" si="38"/>
        <v>CHECK</v>
      </c>
      <c r="W55" s="138" t="str">
        <f t="shared" si="39"/>
        <v>CHECK</v>
      </c>
      <c r="X55" s="138" t="str">
        <f t="shared" si="37"/>
        <v>CHECK</v>
      </c>
    </row>
    <row r="56" spans="1:24" ht="32.25" thickBot="1">
      <c r="A56" s="113" t="s">
        <v>139</v>
      </c>
      <c r="B56" s="101" t="s">
        <v>239</v>
      </c>
      <c r="C56" s="102" t="s">
        <v>240</v>
      </c>
      <c r="D56" s="103" t="s">
        <v>241</v>
      </c>
      <c r="E56" s="257" t="s">
        <v>38</v>
      </c>
      <c r="I56"/>
      <c r="J56" s="2" t="s">
        <v>139</v>
      </c>
      <c r="K56" s="8">
        <f>VLOOKUP(J56,'Exp_Co (MTM)'!$B$1:$AA$38,14,0)</f>
        <v>1</v>
      </c>
      <c r="L56" s="37">
        <f>VLOOKUP(J56,'Exp_Co (MTM)'!$B$1:$AA$38,17,0)</f>
        <v>1</v>
      </c>
      <c r="M56" s="3">
        <f t="shared" si="34"/>
        <v>0</v>
      </c>
      <c r="N56" s="2"/>
      <c r="V56" s="138" t="str">
        <f t="shared" si="38"/>
        <v>CHECK</v>
      </c>
      <c r="W56" s="138" t="str">
        <f t="shared" si="39"/>
        <v>CHECK</v>
      </c>
      <c r="X56" s="138" t="str">
        <f t="shared" si="37"/>
        <v>CHECK</v>
      </c>
    </row>
    <row r="57" spans="1:24" ht="32.25" thickBot="1">
      <c r="A57" s="112" t="s">
        <v>140</v>
      </c>
      <c r="B57" s="101" t="s">
        <v>242</v>
      </c>
      <c r="C57" s="102" t="s">
        <v>243</v>
      </c>
      <c r="D57" s="103" t="s">
        <v>244</v>
      </c>
      <c r="E57" s="257" t="s">
        <v>38</v>
      </c>
      <c r="I57"/>
      <c r="J57" s="2" t="s">
        <v>140</v>
      </c>
      <c r="K57" s="8">
        <f>VLOOKUP(J57,'Exp_Co (MTM)'!$B$1:$AA$38,14,0)</f>
        <v>1</v>
      </c>
      <c r="L57" s="37">
        <f>VLOOKUP(J57,'Exp_Co (MTM)'!$B$1:$AA$38,17,0)</f>
        <v>1</v>
      </c>
      <c r="M57" s="3">
        <f t="shared" si="34"/>
        <v>0</v>
      </c>
      <c r="N57" s="2" t="s">
        <v>48</v>
      </c>
      <c r="V57" s="138" t="str">
        <f t="shared" si="38"/>
        <v>CHECK</v>
      </c>
      <c r="W57" s="138" t="str">
        <f t="shared" si="39"/>
        <v>CHECK</v>
      </c>
      <c r="X57" s="138" t="str">
        <f t="shared" si="37"/>
        <v>CHECK</v>
      </c>
    </row>
    <row r="58" spans="1:24" ht="32.25" thickBot="1">
      <c r="A58" s="113" t="s">
        <v>141</v>
      </c>
      <c r="B58" s="101" t="s">
        <v>245</v>
      </c>
      <c r="C58" s="102" t="s">
        <v>246</v>
      </c>
      <c r="D58" s="103" t="s">
        <v>247</v>
      </c>
      <c r="E58" s="257" t="s">
        <v>38</v>
      </c>
      <c r="I58"/>
      <c r="J58" s="2" t="s">
        <v>141</v>
      </c>
      <c r="K58" s="8">
        <f>VLOOKUP(J58,'Exp_Co (MTM)'!$B$1:$AA$38,14,0)</f>
        <v>1</v>
      </c>
      <c r="L58" s="37">
        <f>VLOOKUP(J58,'Exp_Co (MTM)'!$B$1:$AA$38,17,0)</f>
        <v>1</v>
      </c>
      <c r="M58" s="3">
        <f t="shared" si="34"/>
        <v>0</v>
      </c>
      <c r="N58" s="2"/>
      <c r="V58" s="138" t="str">
        <f t="shared" si="38"/>
        <v>CHECK</v>
      </c>
      <c r="W58" s="138" t="str">
        <f t="shared" si="39"/>
        <v>CHECK</v>
      </c>
      <c r="X58" s="138" t="str">
        <f t="shared" si="37"/>
        <v>CHECK</v>
      </c>
    </row>
    <row r="59" spans="1:24" ht="32.25" thickBot="1">
      <c r="A59" s="112"/>
      <c r="B59" s="101"/>
      <c r="C59" s="102"/>
      <c r="D59" s="103"/>
      <c r="I59"/>
      <c r="J59" s="2" t="s">
        <v>142</v>
      </c>
      <c r="K59" s="8">
        <f>VLOOKUP(J59,'Exp_Co (MTM)'!$B$1:$AA$38,14,0)</f>
        <v>1</v>
      </c>
      <c r="L59" s="37">
        <f>VLOOKUP(J59,'Exp_Co (MTM)'!$B$1:$AA$38,17,0)</f>
        <v>1</v>
      </c>
      <c r="M59" s="3">
        <f t="shared" si="34"/>
        <v>0</v>
      </c>
      <c r="N59" s="2"/>
      <c r="V59" s="138" t="str">
        <f t="shared" si="38"/>
        <v>CHECK</v>
      </c>
      <c r="W59" s="138" t="str">
        <f t="shared" si="39"/>
        <v>CHECK</v>
      </c>
      <c r="X59" s="138" t="str">
        <f t="shared" si="37"/>
        <v>OK</v>
      </c>
    </row>
    <row r="60" spans="1:24" ht="32.25" thickBot="1">
      <c r="A60" s="113"/>
      <c r="B60" s="101"/>
      <c r="C60" s="104"/>
      <c r="D60" s="105"/>
      <c r="I60" s="194" t="s">
        <v>77</v>
      </c>
      <c r="J60" s="147"/>
      <c r="K60" s="144"/>
      <c r="L60" s="145"/>
      <c r="M60" s="3" t="str">
        <f>IF(L60=0,IF(K60=0,"N/A","100%"),((K60-L60)/L60))</f>
        <v>N/A</v>
      </c>
      <c r="N60" s="2"/>
      <c r="V60" s="138" t="str">
        <f>IF(IF(K60="-",0,K60)=IF(B60="-",0,B60),"OK","CHECK")</f>
        <v>OK</v>
      </c>
      <c r="W60" s="138" t="str">
        <f>IF(IF(L60="-",0,L60)=IF(C60="-",0,C60),"OK","CHECK")</f>
        <v>OK</v>
      </c>
      <c r="X60" s="138"/>
    </row>
    <row r="61" spans="1:24" ht="32.25" customHeight="1" thickBot="1">
      <c r="A61" s="308"/>
      <c r="B61" s="309"/>
      <c r="C61" s="173"/>
      <c r="D61" s="174"/>
      <c r="I61" s="194" t="s">
        <v>77</v>
      </c>
      <c r="J61" s="147" t="s">
        <v>143</v>
      </c>
      <c r="K61" s="144">
        <f>VLOOKUP(J61,'Exp_Co (MTM)'!$B$1:$AA$38,14,0)</f>
        <v>1</v>
      </c>
      <c r="L61" s="145">
        <f>VLOOKUP(J61,'Exp_Co (MTM)'!$B$1:$AA$38,17,0)</f>
        <v>1</v>
      </c>
      <c r="M61" s="3">
        <f>IF(L61=0,IF(K61=0,"N/A","100%"),((K61-L61)/L61))</f>
        <v>0</v>
      </c>
      <c r="N61" s="2"/>
      <c r="V61" s="138" t="e">
        <f>IF(IF(#REF!="-",0,#REF!)=IF(C61="-",0,C61),"OK","CHECK")</f>
        <v>#REF!</v>
      </c>
      <c r="W61" s="138" t="e">
        <f>IF(IF(#REF!="-",0,#REF!)=IF(D61="-",0,D61),"OK","CHECK")</f>
        <v>#REF!</v>
      </c>
    </row>
    <row r="62" spans="1:24">
      <c r="I62" s="71" t="s">
        <v>50</v>
      </c>
      <c r="J62" s="147"/>
      <c r="K62" s="144"/>
      <c r="L62" s="145"/>
      <c r="N62" s="2"/>
      <c r="V62" s="138"/>
      <c r="W62" s="138"/>
    </row>
    <row r="63" spans="1:24">
      <c r="E63" s="182"/>
      <c r="F63" s="194"/>
      <c r="I63" s="71" t="s">
        <v>50</v>
      </c>
      <c r="J63" s="147"/>
      <c r="K63" s="144"/>
      <c r="L63" s="145"/>
      <c r="N63" s="2"/>
      <c r="V63" s="138"/>
      <c r="W63" s="138"/>
    </row>
    <row r="64" spans="1:24">
      <c r="I64" s="148" t="s">
        <v>50</v>
      </c>
      <c r="J64" s="147"/>
      <c r="K64" s="144"/>
      <c r="L64" s="145"/>
      <c r="N64" s="2"/>
      <c r="V64" s="138"/>
      <c r="W64" s="138"/>
    </row>
    <row r="65" spans="1:30">
      <c r="I65" s="169" t="s">
        <v>50</v>
      </c>
      <c r="M65" s="3"/>
      <c r="N65" s="2"/>
      <c r="V65" s="138"/>
      <c r="W65" s="138"/>
    </row>
    <row r="66" spans="1:30">
      <c r="I66" s="71"/>
      <c r="J66" s="147"/>
      <c r="K66" s="144"/>
      <c r="L66" s="145"/>
      <c r="N66" s="2"/>
      <c r="V66" s="138"/>
      <c r="W66" s="138"/>
    </row>
    <row r="67" spans="1:30">
      <c r="K67" s="6"/>
      <c r="L67" s="37"/>
      <c r="M67" s="3"/>
      <c r="N67" s="2"/>
      <c r="V67" s="138"/>
      <c r="W67" s="138"/>
    </row>
    <row r="68" spans="1:30">
      <c r="K68" s="8"/>
      <c r="L68" s="37"/>
      <c r="M68" s="3"/>
      <c r="N68" s="2"/>
      <c r="V68" s="138"/>
      <c r="W68" s="138"/>
    </row>
    <row r="69" spans="1:30">
      <c r="A69" s="2" t="s">
        <v>52</v>
      </c>
      <c r="J69" s="2" t="s">
        <v>52</v>
      </c>
      <c r="N69" s="2"/>
      <c r="V69" s="138"/>
      <c r="W69" s="138"/>
    </row>
    <row r="70" spans="1:30" ht="78.75" thickBot="1">
      <c r="A70" s="83" t="s">
        <v>49</v>
      </c>
      <c r="D70" s="207" t="s">
        <v>56</v>
      </c>
      <c r="I70"/>
      <c r="N70" s="2"/>
      <c r="V70" s="138"/>
      <c r="W70" s="138"/>
      <c r="AD70" t="str">
        <f t="shared" ref="AD70" si="40">A69</f>
        <v>PP5</v>
      </c>
    </row>
    <row r="71" spans="1:30" ht="30.75" thickBot="1">
      <c r="A71" s="317" t="s">
        <v>39</v>
      </c>
      <c r="B71" s="318"/>
      <c r="C71" s="315" t="s">
        <v>15</v>
      </c>
      <c r="D71" s="316"/>
      <c r="E71" s="114" t="s">
        <v>37</v>
      </c>
      <c r="I71" s="71"/>
      <c r="K71" s="8"/>
      <c r="L71" s="37"/>
      <c r="N71" s="2"/>
      <c r="V71" s="138"/>
      <c r="W71" s="138"/>
    </row>
    <row r="72" spans="1:30" ht="32.25" thickBot="1">
      <c r="A72" s="319"/>
      <c r="B72" s="320"/>
      <c r="C72" s="115" t="s">
        <v>96</v>
      </c>
      <c r="D72" s="115" t="s">
        <v>82</v>
      </c>
      <c r="E72" s="100" t="s">
        <v>9</v>
      </c>
      <c r="I72"/>
      <c r="K72" s="8"/>
      <c r="L72" s="37"/>
      <c r="N72" s="2"/>
      <c r="V72" s="138"/>
      <c r="W72" s="138"/>
    </row>
    <row r="73" spans="1:30" ht="57" customHeight="1" thickBot="1">
      <c r="A73" s="308" t="s">
        <v>145</v>
      </c>
      <c r="B73" s="309"/>
      <c r="C73" s="183" t="s">
        <v>215</v>
      </c>
      <c r="D73" s="183" t="s">
        <v>216</v>
      </c>
      <c r="E73" s="103" t="s">
        <v>217</v>
      </c>
      <c r="I73"/>
      <c r="J73" s="2" t="s">
        <v>145</v>
      </c>
      <c r="K73" s="144">
        <f>VLOOKUP(J73,'Exp_Co (MTM)'!$B$26:$AA$38,14,0)+SUM(K60:K64)</f>
        <v>2</v>
      </c>
      <c r="L73" s="145">
        <f>VLOOKUP(J73,'Exp_Co (MTM)'!$B$26:$AA$38,17,0)+SUM(L60:L64)</f>
        <v>2</v>
      </c>
      <c r="M73" s="3">
        <f>IF(L73=0,IF(K73=0,"N/A","100%"),((K73-L73)/L73))</f>
        <v>0</v>
      </c>
      <c r="N73" s="2" t="s">
        <v>48</v>
      </c>
      <c r="V73" s="138" t="str">
        <f t="shared" ref="V73" si="41">IF(IF(K73="-",0,K73)=IF(C73="-",0,C73),"OK","CHECK")</f>
        <v>CHECK</v>
      </c>
      <c r="W73" s="138" t="str">
        <f t="shared" ref="W73" si="42">IF(IF(L73="-",0,L73)=IF(D73="-",0,D73),"OK","CHECK")</f>
        <v>CHECK</v>
      </c>
      <c r="X73" s="138" t="str">
        <f t="shared" ref="W73:X75" si="43">IF(IF(M73="-",0,M73)=IF(E73="-",0,E73),"OK","CHECK")</f>
        <v>CHECK</v>
      </c>
    </row>
    <row r="74" spans="1:30" ht="31.5" customHeight="1" thickBot="1">
      <c r="A74" s="269"/>
      <c r="B74" s="270"/>
      <c r="C74" s="106" t="s">
        <v>218</v>
      </c>
      <c r="D74" s="106" t="s">
        <v>219</v>
      </c>
      <c r="E74" s="199" t="s">
        <v>220</v>
      </c>
      <c r="I74"/>
      <c r="K74" s="37">
        <f>SUM(K50:K59)+SUM(K66:K73)</f>
        <v>18</v>
      </c>
      <c r="L74" s="37">
        <f>SUM(L50:L59)+SUM(L66:L73)</f>
        <v>10</v>
      </c>
      <c r="M74" s="3">
        <f>IF(L74=0,IF(K74=0,"N/A","100%"),((K74-L74)/L74))</f>
        <v>0.8</v>
      </c>
      <c r="V74" s="138" t="str">
        <f t="shared" ref="V74:V75" si="44">IF(IF(K74="-",0,K74)=IF(C74="-",0,C74),"OK","CHECK")</f>
        <v>CHECK</v>
      </c>
      <c r="W74" s="138" t="str">
        <f t="shared" si="43"/>
        <v>CHECK</v>
      </c>
      <c r="X74" s="138" t="str">
        <f t="shared" si="43"/>
        <v>CHECK</v>
      </c>
    </row>
    <row r="75" spans="1:30" ht="31.5" customHeight="1" thickTop="1" thickBot="1">
      <c r="A75" s="310"/>
      <c r="B75" s="311"/>
      <c r="C75" s="97"/>
      <c r="D75" s="97"/>
      <c r="E75" s="80"/>
      <c r="H75" s="8"/>
      <c r="K75" s="37">
        <f>'Exp_Co (MTM)'!O39-'Power point'!K74</f>
        <v>109</v>
      </c>
      <c r="L75" s="37">
        <f>'Exp_Co (MTM)'!R39-'Power point'!L74</f>
        <v>10</v>
      </c>
      <c r="V75" s="138" t="str">
        <f t="shared" si="44"/>
        <v>CHECK</v>
      </c>
      <c r="W75" s="138" t="str">
        <f t="shared" si="43"/>
        <v>CHECK</v>
      </c>
    </row>
    <row r="76" spans="1:30" ht="26.25" customHeight="1">
      <c r="B76" s="176" t="str">
        <f>'Exp_private (MTM)'!O5</f>
        <v>12月</v>
      </c>
      <c r="C76" s="176" t="str">
        <f>'Exp_private (MTM)'!R5</f>
        <v>11月</v>
      </c>
    </row>
    <row r="77" spans="1:30">
      <c r="A77" s="108" t="s">
        <v>54</v>
      </c>
      <c r="B77" s="235" t="s">
        <v>32</v>
      </c>
      <c r="C77" s="235" t="s">
        <v>34</v>
      </c>
    </row>
    <row r="78" spans="1:30" ht="78.75" thickBot="1">
      <c r="A78" s="125" t="s">
        <v>98</v>
      </c>
      <c r="E78" s="202" t="s">
        <v>79</v>
      </c>
      <c r="AD78" t="str">
        <f t="shared" ref="AD78" si="45">A77</f>
        <v>PP6</v>
      </c>
    </row>
    <row r="79" spans="1:30" ht="28.5" thickBot="1">
      <c r="A79" s="116" t="s">
        <v>39</v>
      </c>
      <c r="B79" s="327" t="s">
        <v>15</v>
      </c>
      <c r="C79" s="328"/>
      <c r="D79" s="117" t="s">
        <v>37</v>
      </c>
      <c r="K79" s="2" t="s">
        <v>105</v>
      </c>
      <c r="L79" s="2" t="s">
        <v>104</v>
      </c>
    </row>
    <row r="80" spans="1:30" ht="29.25" thickBot="1">
      <c r="A80" s="81"/>
      <c r="B80" s="118" t="s">
        <v>96</v>
      </c>
      <c r="C80" s="118" t="s">
        <v>82</v>
      </c>
      <c r="D80" s="119" t="s">
        <v>9</v>
      </c>
      <c r="J80" s="65" t="s">
        <v>106</v>
      </c>
      <c r="K80" s="236" t="str">
        <f>VLOOKUP(J80,'Exp_private (MTM)'!$B$1:$AB$33,14,0)</f>
        <v>12月</v>
      </c>
      <c r="L80" s="65" t="str">
        <f>VLOOKUP(J80,'Exp_private (MTM)'!$B$1:$AB$33,17,0)</f>
        <v>11月</v>
      </c>
    </row>
    <row r="81" spans="1:24" ht="27" thickBot="1">
      <c r="A81" s="120" t="s">
        <v>248</v>
      </c>
      <c r="B81" s="121">
        <v>8</v>
      </c>
      <c r="C81" s="121">
        <v>8</v>
      </c>
      <c r="D81" s="122" t="s">
        <v>38</v>
      </c>
      <c r="J81" s="2" t="str">
        <f>'Exp_private (YTD)'!B14</f>
        <v>Private income</v>
      </c>
      <c r="K81" s="8">
        <f>VLOOKUP(J81,'Exp_private (MTM)'!$B$1:$AB$33,14,0)</f>
        <v>3</v>
      </c>
      <c r="L81" s="2">
        <f>VLOOKUP(J81,'Exp_private (MTM)'!$B$1:$AB$33,17,0)</f>
        <v>3</v>
      </c>
      <c r="M81" s="3">
        <f>IF(L81=0,IF(K81=0,"N/A","100%"),((K81-L81)/L81))</f>
        <v>0</v>
      </c>
      <c r="V81" s="138" t="str">
        <f>IF(IF(K81="-",0,K81)=IF(B81="-",0,B81),"OK","CHECK")</f>
        <v>CHECK</v>
      </c>
      <c r="W81" s="138" t="str">
        <f>IF(IF(L81="-",0,L81)=IF(C81="-",0,C81),"OK","CHECK")</f>
        <v>CHECK</v>
      </c>
      <c r="X81" s="138" t="str">
        <f>IF(IF(M81="-",0,M81)=IF(D81="-",0,D81),"OK","CHECK")</f>
        <v>OK</v>
      </c>
    </row>
    <row r="82" spans="1:24" ht="24" thickBot="1">
      <c r="A82" s="123"/>
      <c r="B82" s="124"/>
      <c r="C82" s="124"/>
      <c r="D82" s="79"/>
      <c r="V82" s="138"/>
      <c r="W82" s="138"/>
      <c r="X82" s="138"/>
    </row>
    <row r="83" spans="1:24" ht="27" thickBot="1">
      <c r="A83" s="120" t="s">
        <v>249</v>
      </c>
      <c r="B83" s="184" t="s">
        <v>250</v>
      </c>
      <c r="C83" s="184" t="s">
        <v>251</v>
      </c>
      <c r="D83" s="90" t="s">
        <v>252</v>
      </c>
      <c r="E83" s="206" t="s">
        <v>80</v>
      </c>
      <c r="J83" s="2" t="s">
        <v>129</v>
      </c>
      <c r="K83" s="8">
        <f>VLOOKUP(J83,'Exp_private (MTM)'!$B$1:$AB$33,14,0)</f>
        <v>1</v>
      </c>
      <c r="L83" s="2">
        <f>VLOOKUP(J83,'Exp_private (MTM)'!$B$1:$AB$33,17,0)</f>
        <v>1</v>
      </c>
      <c r="M83" s="196">
        <f t="shared" ref="M83" si="46">IF(L83=0,IF(K83=0,"N/A","100%"),((K83-L83)/L83))</f>
        <v>0</v>
      </c>
      <c r="N83" s="201">
        <f>(+K83-L83)/L83</f>
        <v>0</v>
      </c>
      <c r="O83" s="109" t="s">
        <v>78</v>
      </c>
      <c r="V83" s="138" t="str">
        <f t="shared" ref="V83" si="47">IF(IF(K83="-",0,K83)=IF(B83="-",0,B83),"OK","CHECK")</f>
        <v>CHECK</v>
      </c>
      <c r="W83" s="138" t="str">
        <f t="shared" ref="W83" si="48">IF(IF(L83="-",0,L83)=IF(C83="-",0,C83),"OK","CHECK")</f>
        <v>CHECK</v>
      </c>
      <c r="X83" s="138" t="str">
        <f t="shared" ref="X83" si="49">IF(IF(M83="-",0,M83)=IF(D83="-",0,D83),"OK","CHECK")</f>
        <v>CHECK</v>
      </c>
    </row>
    <row r="84" spans="1:24" ht="27" thickBot="1">
      <c r="A84" s="120" t="s">
        <v>253</v>
      </c>
      <c r="B84" s="185" t="s">
        <v>254</v>
      </c>
      <c r="C84" s="185" t="s">
        <v>255</v>
      </c>
      <c r="D84" s="87" t="s">
        <v>256</v>
      </c>
      <c r="E84" s="226" t="s">
        <v>48</v>
      </c>
      <c r="J84" s="2" t="s">
        <v>130</v>
      </c>
      <c r="K84" s="8">
        <f>VLOOKUP(J84,'Exp_private (MTM)'!$B$1:$AB$33,14,0)</f>
        <v>1</v>
      </c>
      <c r="L84" s="2">
        <f>VLOOKUP(J84,'Exp_private (MTM)'!$B$1:$AB$33,17,0)</f>
        <v>1</v>
      </c>
      <c r="M84" s="3">
        <f t="shared" ref="M84:M91" si="50">IF(L84=0,IF(K84=0,"N/A","100%"),((K84-L84)/L84))</f>
        <v>0</v>
      </c>
      <c r="V84" s="138" t="str">
        <f t="shared" ref="V84:V92" si="51">IF(IF(K84="-",0,K84)=IF(B84="-",0,B84),"OK","CHECK")</f>
        <v>CHECK</v>
      </c>
      <c r="W84" s="138" t="str">
        <f t="shared" ref="W84:W92" si="52">IF(IF(L84="-",0,L84)=IF(C84="-",0,C84),"OK","CHECK")</f>
        <v>CHECK</v>
      </c>
      <c r="X84" s="138" t="str">
        <f t="shared" ref="X84:X92" si="53">IF(IF(M84="-",0,M84)=IF(D84="-",0,D84),"OK","CHECK")</f>
        <v>CHECK</v>
      </c>
    </row>
    <row r="85" spans="1:24" ht="27" customHeight="1" thickBot="1">
      <c r="A85" s="120" t="s">
        <v>257</v>
      </c>
      <c r="B85" s="185" t="s">
        <v>258</v>
      </c>
      <c r="C85" s="185" t="s">
        <v>259</v>
      </c>
      <c r="D85" s="87" t="s">
        <v>260</v>
      </c>
      <c r="E85" s="226"/>
      <c r="I85" s="2" t="s">
        <v>63</v>
      </c>
      <c r="J85" s="188" t="s">
        <v>131</v>
      </c>
      <c r="K85" s="189">
        <f ca="1">SUMIF($I$94:$L$100,I85,K$94:K$100)</f>
        <v>2</v>
      </c>
      <c r="L85" s="189">
        <f ca="1">SUMIF($I$94:$L$100,I85,L$94:L$100)</f>
        <v>2</v>
      </c>
      <c r="M85" s="3">
        <f t="shared" ca="1" si="50"/>
        <v>0</v>
      </c>
      <c r="V85" s="138" t="str">
        <f t="shared" ca="1" si="51"/>
        <v>CHECK</v>
      </c>
      <c r="W85" s="138" t="str">
        <f t="shared" ca="1" si="52"/>
        <v>CHECK</v>
      </c>
      <c r="X85" s="138" t="str">
        <f t="shared" ca="1" si="53"/>
        <v>CHECK</v>
      </c>
    </row>
    <row r="86" spans="1:24" ht="32.25" customHeight="1" thickBot="1">
      <c r="A86" s="120" t="s">
        <v>261</v>
      </c>
      <c r="B86" s="184" t="s">
        <v>262</v>
      </c>
      <c r="C86" s="184" t="s">
        <v>263</v>
      </c>
      <c r="D86" s="90" t="s">
        <v>264</v>
      </c>
      <c r="E86" s="195"/>
      <c r="J86" s="2" t="s">
        <v>132</v>
      </c>
      <c r="K86" s="8">
        <f>VLOOKUP(J86,'Exp_private (MTM)'!$B$1:$AB$33,14,0)</f>
        <v>1</v>
      </c>
      <c r="L86" s="2">
        <f>VLOOKUP(J86,'Exp_private (MTM)'!$B$1:$AB$33,17,0)</f>
        <v>1</v>
      </c>
      <c r="M86" s="3">
        <f t="shared" si="50"/>
        <v>0</v>
      </c>
      <c r="V86" s="138" t="str">
        <f t="shared" si="51"/>
        <v>CHECK</v>
      </c>
      <c r="W86" s="138" t="str">
        <f t="shared" si="52"/>
        <v>CHECK</v>
      </c>
      <c r="X86" s="138" t="str">
        <f t="shared" si="53"/>
        <v>CHECK</v>
      </c>
    </row>
    <row r="87" spans="1:24" ht="32.25" customHeight="1" thickBot="1">
      <c r="A87" s="120" t="s">
        <v>265</v>
      </c>
      <c r="B87" s="184" t="s">
        <v>266</v>
      </c>
      <c r="C87" s="184" t="s">
        <v>267</v>
      </c>
      <c r="D87" s="90" t="s">
        <v>268</v>
      </c>
      <c r="E87" s="227" t="s">
        <v>90</v>
      </c>
      <c r="J87" s="2" t="s">
        <v>133</v>
      </c>
      <c r="K87" s="8">
        <f>VLOOKUP(J87,'Exp_private (MTM)'!$B$1:$AB$33,14,0)</f>
        <v>0</v>
      </c>
      <c r="L87" s="2">
        <f>VLOOKUP(J87,'Exp_private (MTM)'!$B$1:$AB$33,17,0)</f>
        <v>1</v>
      </c>
      <c r="M87" s="3">
        <f t="shared" si="50"/>
        <v>-1</v>
      </c>
      <c r="V87" s="138" t="str">
        <f t="shared" si="51"/>
        <v>CHECK</v>
      </c>
      <c r="W87" s="138" t="str">
        <f t="shared" si="52"/>
        <v>CHECK</v>
      </c>
      <c r="X87" s="138" t="str">
        <f t="shared" si="53"/>
        <v>CHECK</v>
      </c>
    </row>
    <row r="88" spans="1:24" ht="32.25" customHeight="1" thickBot="1">
      <c r="A88" s="120" t="s">
        <v>269</v>
      </c>
      <c r="B88" s="184" t="s">
        <v>270</v>
      </c>
      <c r="C88" s="184" t="s">
        <v>271</v>
      </c>
      <c r="D88" s="90" t="s">
        <v>272</v>
      </c>
      <c r="J88" s="2" t="s">
        <v>134</v>
      </c>
      <c r="K88" s="8">
        <f>VLOOKUP(J88,'Exp_private (MTM)'!$B$1:$AB$33,14,0)</f>
        <v>0</v>
      </c>
      <c r="L88" s="2">
        <f>VLOOKUP(J88,'Exp_private (MTM)'!$B$1:$AB$33,17,0)</f>
        <v>0</v>
      </c>
      <c r="M88" s="3" t="str">
        <f t="shared" si="50"/>
        <v>N/A</v>
      </c>
      <c r="V88" s="138" t="str">
        <f t="shared" si="51"/>
        <v>CHECK</v>
      </c>
      <c r="W88" s="138" t="str">
        <f t="shared" si="52"/>
        <v>CHECK</v>
      </c>
      <c r="X88" s="138" t="str">
        <f t="shared" si="53"/>
        <v>CHECK</v>
      </c>
    </row>
    <row r="89" spans="1:24" ht="27" customHeight="1" thickBot="1">
      <c r="A89" s="120" t="s">
        <v>273</v>
      </c>
      <c r="B89" s="185" t="s">
        <v>274</v>
      </c>
      <c r="C89" s="185" t="s">
        <v>275</v>
      </c>
      <c r="D89" s="87" t="s">
        <v>276</v>
      </c>
      <c r="I89" s="2" t="s">
        <v>64</v>
      </c>
      <c r="J89" s="190" t="s">
        <v>148</v>
      </c>
      <c r="K89" s="191">
        <f ca="1">SUMIF($I$94:$L$100,I89,K$94:K$100)</f>
        <v>2</v>
      </c>
      <c r="L89" s="191">
        <f ca="1">SUMIF($I$94:$L$100,I89,L$94:L$100)</f>
        <v>2</v>
      </c>
      <c r="M89" s="3">
        <f t="shared" ca="1" si="50"/>
        <v>0</v>
      </c>
      <c r="V89" s="138" t="str">
        <f t="shared" ca="1" si="51"/>
        <v>CHECK</v>
      </c>
      <c r="W89" s="138" t="str">
        <f t="shared" ca="1" si="52"/>
        <v>CHECK</v>
      </c>
      <c r="X89" s="138" t="str">
        <f t="shared" ca="1" si="53"/>
        <v>CHECK</v>
      </c>
    </row>
    <row r="90" spans="1:24" ht="27" thickBot="1">
      <c r="A90" s="120" t="s">
        <v>277</v>
      </c>
      <c r="B90" s="185" t="s">
        <v>278</v>
      </c>
      <c r="C90" s="185" t="s">
        <v>279</v>
      </c>
      <c r="D90" s="87" t="s">
        <v>280</v>
      </c>
      <c r="E90" s="226" t="s">
        <v>48</v>
      </c>
      <c r="J90" s="2" t="s">
        <v>149</v>
      </c>
      <c r="K90" s="8">
        <f>VLOOKUP(J90,'Exp_private (MTM)'!$B$1:$AB$33,14,0)</f>
        <v>1</v>
      </c>
      <c r="L90" s="2">
        <f>VLOOKUP(J90,'Exp_private (MTM)'!$B$1:$AB$33,17,0)</f>
        <v>1</v>
      </c>
      <c r="M90" s="3">
        <f t="shared" si="50"/>
        <v>0</v>
      </c>
      <c r="V90" s="138" t="str">
        <f t="shared" si="51"/>
        <v>CHECK</v>
      </c>
      <c r="W90" s="138" t="str">
        <f t="shared" si="52"/>
        <v>CHECK</v>
      </c>
      <c r="X90" s="138" t="str">
        <f t="shared" si="53"/>
        <v>CHECK</v>
      </c>
    </row>
    <row r="91" spans="1:24" ht="27" customHeight="1" thickBot="1">
      <c r="A91" s="120" t="s">
        <v>281</v>
      </c>
      <c r="B91" s="184" t="s">
        <v>282</v>
      </c>
      <c r="C91" s="184" t="s">
        <v>283</v>
      </c>
      <c r="D91" s="90" t="s">
        <v>284</v>
      </c>
      <c r="J91" s="2" t="s">
        <v>150</v>
      </c>
      <c r="K91" s="8">
        <f>VLOOKUP(J91,'Exp_private (MTM)'!$B$1:$AB$33,14,0)</f>
        <v>1</v>
      </c>
      <c r="L91" s="2">
        <f>VLOOKUP(J91,'Exp_private (MTM)'!$B$1:$AB$33,17,0)</f>
        <v>1</v>
      </c>
      <c r="M91" s="3">
        <f t="shared" si="50"/>
        <v>0</v>
      </c>
      <c r="V91" s="138" t="str">
        <f t="shared" si="51"/>
        <v>CHECK</v>
      </c>
      <c r="W91" s="138" t="str">
        <f t="shared" si="52"/>
        <v>CHECK</v>
      </c>
      <c r="X91" s="138" t="str">
        <f t="shared" si="53"/>
        <v>CHECK</v>
      </c>
    </row>
    <row r="92" spans="1:24" ht="27" thickBot="1">
      <c r="A92" s="120" t="s">
        <v>285</v>
      </c>
      <c r="B92" s="184" t="s">
        <v>286</v>
      </c>
      <c r="C92" s="184" t="s">
        <v>287</v>
      </c>
      <c r="D92" s="90" t="s">
        <v>288</v>
      </c>
      <c r="E92" s="233" t="s">
        <v>93</v>
      </c>
      <c r="K92" s="8"/>
      <c r="M92" s="3"/>
      <c r="V92" s="138" t="str">
        <f t="shared" si="51"/>
        <v>CHECK</v>
      </c>
      <c r="W92" s="138" t="str">
        <f t="shared" si="52"/>
        <v>CHECK</v>
      </c>
      <c r="X92" s="138" t="str">
        <f t="shared" si="53"/>
        <v>CHECK</v>
      </c>
    </row>
    <row r="94" spans="1:24">
      <c r="I94" s="2" t="s">
        <v>64</v>
      </c>
      <c r="J94" s="190" t="s">
        <v>151</v>
      </c>
      <c r="K94" s="191">
        <f>VLOOKUP(J94,'Exp_private (MTM)'!$B$1:$AB$33,14,0)</f>
        <v>1</v>
      </c>
      <c r="L94" s="191">
        <f>VLOOKUP(J94,'Exp_private (MTM)'!$B$1:$AB$33,17,0)</f>
        <v>1</v>
      </c>
      <c r="M94" s="3">
        <f t="shared" ref="M94:M97" si="54">IF(L94=0,IF(K94=0,"N/A","100%"),((K94-L94)/L94))</f>
        <v>0</v>
      </c>
    </row>
    <row r="95" spans="1:24">
      <c r="I95" s="2" t="s">
        <v>64</v>
      </c>
      <c r="J95" s="190" t="s">
        <v>152</v>
      </c>
      <c r="K95" s="191">
        <f>VLOOKUP(J95,'Exp_private (MTM)'!$B$1:$AB$33,14,0)</f>
        <v>1</v>
      </c>
      <c r="L95" s="191">
        <f>VLOOKUP(J95,'Exp_private (MTM)'!$B$1:$AB$33,17,0)</f>
        <v>1</v>
      </c>
      <c r="M95" s="3">
        <f t="shared" si="54"/>
        <v>0</v>
      </c>
    </row>
    <row r="96" spans="1:24">
      <c r="I96" s="2" t="s">
        <v>63</v>
      </c>
      <c r="J96" s="188" t="s">
        <v>153</v>
      </c>
      <c r="K96" s="189">
        <f>VLOOKUP(J96,'Exp_private (MTM)'!$B$1:$AB$33,14,0)</f>
        <v>1</v>
      </c>
      <c r="L96" s="189">
        <f>VLOOKUP(J96,'Exp_private (MTM)'!$B$1:$AB$33,17,0)</f>
        <v>1</v>
      </c>
      <c r="M96" s="3">
        <f t="shared" si="54"/>
        <v>0</v>
      </c>
    </row>
    <row r="97" spans="1:30">
      <c r="I97" s="2" t="s">
        <v>63</v>
      </c>
      <c r="J97" s="188" t="s">
        <v>154</v>
      </c>
      <c r="K97" s="189">
        <f>VLOOKUP(J97,'Exp_private (MTM)'!$B$1:$AB$33,14,0)</f>
        <v>1</v>
      </c>
      <c r="L97" s="189">
        <f>VLOOKUP(J97,'Exp_private (MTM)'!$B$1:$AB$33,17,0)</f>
        <v>1</v>
      </c>
      <c r="M97" s="3">
        <f t="shared" si="54"/>
        <v>0</v>
      </c>
    </row>
    <row r="98" spans="1:30">
      <c r="A98" s="108"/>
      <c r="D98" s="207"/>
      <c r="I98" s="2" t="s">
        <v>50</v>
      </c>
      <c r="J98" s="147" t="s">
        <v>155</v>
      </c>
      <c r="K98" s="149">
        <f>VLOOKUP(J98,'Exp_private (MTM)'!$B$1:$AB$33,14,0)</f>
        <v>1</v>
      </c>
      <c r="L98" s="149">
        <f>VLOOKUP(J98,'Exp_private (MTM)'!$B$1:$AB$33,17,0)</f>
        <v>1</v>
      </c>
      <c r="M98" s="3">
        <f>IF(L98=0,IF(K98=0,"N/A","100%"),((K98-L98)/L98))</f>
        <v>0</v>
      </c>
    </row>
    <row r="99" spans="1:30">
      <c r="A99" s="108" t="s">
        <v>55</v>
      </c>
      <c r="D99" s="207" t="s">
        <v>56</v>
      </c>
      <c r="J99" s="147"/>
      <c r="K99" s="149"/>
      <c r="L99" s="149"/>
      <c r="M99" s="3"/>
    </row>
    <row r="100" spans="1:30" ht="78.75" thickBot="1">
      <c r="A100" s="125" t="s">
        <v>99</v>
      </c>
      <c r="J100" s="147"/>
      <c r="K100" s="149"/>
      <c r="L100" s="149"/>
      <c r="M100" s="3"/>
      <c r="AD100" t="str">
        <f t="shared" ref="AD100" si="55">A99</f>
        <v>PP7</v>
      </c>
    </row>
    <row r="101" spans="1:30" ht="28.5" thickBot="1">
      <c r="A101" s="329" t="s">
        <v>39</v>
      </c>
      <c r="B101" s="330"/>
      <c r="C101" s="327" t="s">
        <v>15</v>
      </c>
      <c r="D101" s="328"/>
      <c r="E101" s="117" t="s">
        <v>37</v>
      </c>
    </row>
    <row r="102" spans="1:30" ht="29.25" thickBot="1">
      <c r="A102" s="319"/>
      <c r="B102" s="320"/>
      <c r="C102" s="118" t="s">
        <v>96</v>
      </c>
      <c r="D102" s="118" t="s">
        <v>82</v>
      </c>
      <c r="E102" s="119" t="s">
        <v>9</v>
      </c>
    </row>
    <row r="103" spans="1:30" ht="27" thickBot="1">
      <c r="A103" s="262" t="s">
        <v>152</v>
      </c>
      <c r="B103" s="263"/>
      <c r="C103" s="184" t="s">
        <v>289</v>
      </c>
      <c r="D103" s="184" t="s">
        <v>290</v>
      </c>
      <c r="E103" s="90" t="s">
        <v>291</v>
      </c>
      <c r="J103" s="2" t="s">
        <v>152</v>
      </c>
      <c r="K103" s="8">
        <f>VLOOKUP(J103,'Exp_private (MTM)'!$B$1:$AB$33,14,0)</f>
        <v>1</v>
      </c>
      <c r="L103" s="2">
        <f>VLOOKUP(J103,'Exp_private (MTM)'!$B$1:$AB$33,17,0)</f>
        <v>1</v>
      </c>
    </row>
    <row r="104" spans="1:30" ht="27" thickBot="1">
      <c r="A104" s="262" t="s">
        <v>292</v>
      </c>
      <c r="B104" s="263"/>
      <c r="C104" s="184" t="s">
        <v>293</v>
      </c>
      <c r="D104" s="184" t="s">
        <v>294</v>
      </c>
      <c r="E104" s="90" t="s">
        <v>295</v>
      </c>
      <c r="J104" s="2" t="s">
        <v>153</v>
      </c>
      <c r="K104" s="8">
        <f>VLOOKUP(J104,'Exp_private (MTM)'!$B$1:$AB$33,14,0)</f>
        <v>1</v>
      </c>
      <c r="L104" s="2">
        <f>VLOOKUP(J104,'Exp_private (MTM)'!$B$1:$AB$33,17,0)</f>
        <v>1</v>
      </c>
      <c r="M104" s="3">
        <f t="shared" ref="M104:M107" si="56">IF(L104=0,IF(K104=0,"N/A","100%"),((K104-L104)/L104))</f>
        <v>0</v>
      </c>
      <c r="N104" s="109" t="s">
        <v>65</v>
      </c>
    </row>
    <row r="105" spans="1:30" ht="27" thickBot="1">
      <c r="A105" s="262" t="s">
        <v>296</v>
      </c>
      <c r="B105" s="263"/>
      <c r="C105" s="185" t="s">
        <v>297</v>
      </c>
      <c r="D105" s="185" t="s">
        <v>298</v>
      </c>
      <c r="E105" s="87" t="s">
        <v>299</v>
      </c>
      <c r="F105" s="227" t="s">
        <v>90</v>
      </c>
      <c r="J105" s="2" t="s">
        <v>154</v>
      </c>
      <c r="K105" s="8">
        <f>VLOOKUP(J105,'Exp_private (MTM)'!$B$1:$AB$33,14,0)</f>
        <v>1</v>
      </c>
      <c r="L105" s="2">
        <f>VLOOKUP(J105,'Exp_private (MTM)'!$B$1:$AB$33,17,0)</f>
        <v>1</v>
      </c>
      <c r="M105" s="3">
        <f t="shared" si="56"/>
        <v>0</v>
      </c>
      <c r="N105" s="109" t="s">
        <v>65</v>
      </c>
    </row>
    <row r="106" spans="1:30" ht="31.5" customHeight="1" thickBot="1">
      <c r="A106" s="262" t="s">
        <v>145</v>
      </c>
      <c r="B106" s="263"/>
      <c r="C106" s="186" t="s">
        <v>300</v>
      </c>
      <c r="D106" s="186" t="s">
        <v>301</v>
      </c>
      <c r="E106" s="90" t="s">
        <v>302</v>
      </c>
      <c r="F106" s="203"/>
      <c r="I106" s="2" t="s">
        <v>50</v>
      </c>
      <c r="J106" s="2" t="s">
        <v>145</v>
      </c>
      <c r="K106" s="8">
        <f>VLOOKUP(J106,'Exp_private (MTM)'!$B$1:$AB$33,14,0)+SUM(K98:K100)</f>
        <v>2</v>
      </c>
      <c r="L106" s="13">
        <f>VLOOKUP(J106,'Exp_private (MTM)'!$B$1:$AB$33,17,0)+SUM(L98:L100)</f>
        <v>2</v>
      </c>
      <c r="M106" s="3">
        <f t="shared" si="56"/>
        <v>0</v>
      </c>
      <c r="N106" s="109" t="s">
        <v>48</v>
      </c>
      <c r="V106" s="138" t="str">
        <f t="shared" ref="V106:V107" si="57">IF(IF(K106="-",0,K106)=IF(C106="-",0,C106),"OK","CHECK")</f>
        <v>CHECK</v>
      </c>
      <c r="W106" s="138" t="str">
        <f t="shared" ref="W106:W107" si="58">IF(IF(L106="-",0,L106)=IF(D106="-",0,D106),"OK","CHECK")</f>
        <v>CHECK</v>
      </c>
      <c r="X106" s="138" t="str">
        <f t="shared" ref="X106:X107" si="59">IF(IF(M106="-",0,M106)=IF(E106="-",0,E106),"OK","CHECK")</f>
        <v>CHECK</v>
      </c>
    </row>
    <row r="107" spans="1:30" ht="27" thickBot="1">
      <c r="A107" s="258"/>
      <c r="B107" s="259"/>
      <c r="C107" s="126" t="s">
        <v>303</v>
      </c>
      <c r="D107" s="126" t="s">
        <v>304</v>
      </c>
      <c r="E107" s="87" t="s">
        <v>305</v>
      </c>
      <c r="F107" s="203" t="s">
        <v>73</v>
      </c>
      <c r="K107" s="13">
        <f ca="1">SUM(K83:K92)+SUM(K101:K106)</f>
        <v>14</v>
      </c>
      <c r="L107" s="13">
        <f ca="1">SUM(L83:L92)+SUM(L101:L106)</f>
        <v>15</v>
      </c>
      <c r="M107" s="3">
        <f t="shared" ca="1" si="56"/>
        <v>-6.6666666666666666E-2</v>
      </c>
      <c r="V107" s="138" t="str">
        <f t="shared" ca="1" si="57"/>
        <v>CHECK</v>
      </c>
      <c r="W107" s="138" t="str">
        <f t="shared" ca="1" si="58"/>
        <v>CHECK</v>
      </c>
      <c r="X107" s="138" t="str">
        <f t="shared" ca="1" si="59"/>
        <v>CHECK</v>
      </c>
    </row>
    <row r="108" spans="1:30" ht="24.75" thickTop="1" thickBot="1">
      <c r="A108" s="260"/>
      <c r="B108" s="261"/>
      <c r="C108" s="97"/>
      <c r="D108" s="97"/>
      <c r="E108" s="80"/>
      <c r="J108" s="2" t="s">
        <v>35</v>
      </c>
      <c r="K108" s="111">
        <f ca="1">'Exp_private (MTM)'!O31-K107</f>
        <v>-1</v>
      </c>
      <c r="L108" s="111">
        <f ca="1">'Exp_private (MTM)'!R31-L107</f>
        <v>-2</v>
      </c>
    </row>
    <row r="109" spans="1:30">
      <c r="K109" s="2" t="s">
        <v>108</v>
      </c>
      <c r="L109" s="2" t="s">
        <v>107</v>
      </c>
    </row>
    <row r="114" spans="1:19">
      <c r="K114" s="223"/>
    </row>
    <row r="115" spans="1:19">
      <c r="B115" s="218"/>
      <c r="K115" s="166"/>
    </row>
    <row r="116" spans="1:19">
      <c r="A116" s="192" t="s">
        <v>76</v>
      </c>
      <c r="K116" s="166"/>
    </row>
    <row r="117" spans="1:19" ht="70.5" thickBot="1">
      <c r="A117" s="83" t="s">
        <v>156</v>
      </c>
      <c r="K117" s="167"/>
    </row>
    <row r="118" spans="1:19" ht="116.25" customHeight="1" thickTop="1" thickBot="1">
      <c r="A118" s="150"/>
      <c r="B118" s="151" t="s">
        <v>157</v>
      </c>
      <c r="C118" s="306" t="s">
        <v>158</v>
      </c>
      <c r="D118" s="307"/>
      <c r="K118" s="65"/>
    </row>
    <row r="119" spans="1:19" ht="71.25" thickBot="1">
      <c r="A119" s="152"/>
      <c r="B119" s="153" t="s">
        <v>19</v>
      </c>
      <c r="C119" s="154" t="s">
        <v>96</v>
      </c>
      <c r="D119" s="179" t="s">
        <v>100</v>
      </c>
      <c r="E119" s="197"/>
      <c r="G119" s="2" t="s">
        <v>83</v>
      </c>
      <c r="H119" s="2" t="s">
        <v>100</v>
      </c>
      <c r="K119" s="208"/>
      <c r="L119" s="209"/>
      <c r="M119" s="210"/>
      <c r="N119" s="210"/>
      <c r="O119" s="219" t="s">
        <v>88</v>
      </c>
      <c r="Q119" s="221">
        <v>44774</v>
      </c>
      <c r="R119" s="109" t="s">
        <v>87</v>
      </c>
      <c r="S119" s="220" t="s">
        <v>74</v>
      </c>
    </row>
    <row r="120" spans="1:19" ht="43.5" thickBot="1">
      <c r="A120" s="155" t="s">
        <v>66</v>
      </c>
      <c r="B120" s="156">
        <v>0.02</v>
      </c>
      <c r="C120" s="157">
        <f>O124</f>
        <v>0.85330413799267135</v>
      </c>
      <c r="D120" s="228">
        <v>0.88</v>
      </c>
      <c r="E120" s="178" t="s">
        <v>73</v>
      </c>
      <c r="G120" s="2">
        <v>0.88</v>
      </c>
      <c r="J120" s="109"/>
      <c r="K120" s="211"/>
      <c r="L120" s="1" t="s">
        <v>57</v>
      </c>
      <c r="M120" s="212">
        <v>742601</v>
      </c>
      <c r="N120" s="212">
        <v>631025</v>
      </c>
      <c r="O120" s="213">
        <v>0.84974973101302043</v>
      </c>
      <c r="P120" s="167" t="s">
        <v>67</v>
      </c>
      <c r="Q120" s="201">
        <v>0.86611652825676233</v>
      </c>
      <c r="R120" s="201">
        <v>0.87044590567478364</v>
      </c>
      <c r="S120" s="220">
        <v>0.84948175399709935</v>
      </c>
    </row>
    <row r="121" spans="1:19" ht="40.5" thickTop="1" thickBot="1">
      <c r="A121" s="158" t="s">
        <v>109</v>
      </c>
      <c r="B121" s="159">
        <v>0.02</v>
      </c>
      <c r="C121" s="222">
        <f t="shared" ref="C121:C123" si="60">INDEX($O$120:$O$124,MATCH(F121,$L$120:$L$124,0))</f>
        <v>0.99537811630508133</v>
      </c>
      <c r="D121" s="229">
        <v>0.99</v>
      </c>
      <c r="E121" s="178" t="s">
        <v>73</v>
      </c>
      <c r="F121" s="256" t="s">
        <v>109</v>
      </c>
      <c r="G121" s="2">
        <v>0.99</v>
      </c>
      <c r="H121" s="200">
        <v>0.99</v>
      </c>
      <c r="J121" s="109"/>
      <c r="K121" s="211"/>
      <c r="L121" s="1" t="s">
        <v>109</v>
      </c>
      <c r="M121" s="212">
        <v>108181</v>
      </c>
      <c r="N121" s="212">
        <v>107681</v>
      </c>
      <c r="O121" s="213">
        <v>0.99537811630508133</v>
      </c>
      <c r="P121" s="167" t="s">
        <v>68</v>
      </c>
      <c r="Q121" s="201">
        <v>0.98798310239321141</v>
      </c>
      <c r="R121" s="201">
        <v>0.99537811630508133</v>
      </c>
      <c r="S121" s="220">
        <v>0.99537811630508133</v>
      </c>
    </row>
    <row r="122" spans="1:19" ht="39.75" thickBot="1">
      <c r="A122" s="161" t="s">
        <v>57</v>
      </c>
      <c r="B122" s="159">
        <v>0.04</v>
      </c>
      <c r="C122" s="222">
        <f t="shared" si="60"/>
        <v>0.84974973101302043</v>
      </c>
      <c r="D122" s="162">
        <v>0.88</v>
      </c>
      <c r="E122" s="178" t="s">
        <v>73</v>
      </c>
      <c r="F122" s="256" t="s">
        <v>57</v>
      </c>
      <c r="G122" s="2">
        <v>0.89</v>
      </c>
      <c r="J122" s="109"/>
      <c r="K122" s="211"/>
      <c r="L122" s="1" t="s">
        <v>31</v>
      </c>
      <c r="M122" s="212">
        <v>171124</v>
      </c>
      <c r="N122" s="212">
        <v>163248</v>
      </c>
      <c r="O122" s="213">
        <v>0.95397489539748959</v>
      </c>
      <c r="P122" s="167" t="s">
        <v>69</v>
      </c>
      <c r="Q122" s="201">
        <v>0.96973539655454521</v>
      </c>
      <c r="R122" s="201">
        <v>0.9531041817629321</v>
      </c>
      <c r="S122" s="220">
        <v>0.93900913957130505</v>
      </c>
    </row>
    <row r="123" spans="1:19" ht="39.75" thickBot="1">
      <c r="A123" s="158" t="s">
        <v>31</v>
      </c>
      <c r="B123" s="159">
        <v>0.03</v>
      </c>
      <c r="C123" s="222">
        <f t="shared" si="60"/>
        <v>0.95397489539748959</v>
      </c>
      <c r="D123" s="160">
        <v>0.96</v>
      </c>
      <c r="E123" s="178" t="s">
        <v>73</v>
      </c>
      <c r="F123" s="256" t="s">
        <v>31</v>
      </c>
      <c r="G123" s="2">
        <v>0.96</v>
      </c>
      <c r="J123" s="109"/>
      <c r="K123" s="211"/>
      <c r="L123" s="1" t="s">
        <v>58</v>
      </c>
      <c r="M123" s="212">
        <v>96994</v>
      </c>
      <c r="N123" s="212">
        <v>52808</v>
      </c>
      <c r="O123" s="213">
        <v>0.54444604820916753</v>
      </c>
      <c r="P123" s="167" t="s">
        <v>70</v>
      </c>
      <c r="Q123" s="201">
        <v>0.46666804132214362</v>
      </c>
      <c r="R123" s="201">
        <v>0.54444604820916753</v>
      </c>
      <c r="S123" s="220">
        <v>0.54444604820916753</v>
      </c>
    </row>
    <row r="124" spans="1:19" ht="39.75" customHeight="1" thickBot="1">
      <c r="A124" s="161" t="s">
        <v>58</v>
      </c>
      <c r="B124" s="159">
        <v>0.02</v>
      </c>
      <c r="C124" s="222">
        <f>INDEX($O$120:$O$124,MATCH(F124,$L$120:$L$124,0))</f>
        <v>0.54444604820916753</v>
      </c>
      <c r="D124" s="162">
        <v>0.59</v>
      </c>
      <c r="E124" s="178" t="s">
        <v>73</v>
      </c>
      <c r="F124" s="256" t="s">
        <v>58</v>
      </c>
      <c r="G124" s="2">
        <v>0.59</v>
      </c>
      <c r="K124" s="214"/>
      <c r="L124" s="215"/>
      <c r="M124" s="216">
        <v>1118900</v>
      </c>
      <c r="N124" s="216">
        <v>954762</v>
      </c>
      <c r="O124" s="217">
        <v>0.85330413799267135</v>
      </c>
      <c r="P124" s="168"/>
      <c r="Q124" s="201">
        <v>0.8591196711055501</v>
      </c>
      <c r="R124" s="201">
        <v>0.86690678344802929</v>
      </c>
      <c r="S124" s="220">
        <v>0.85083742961837516</v>
      </c>
    </row>
    <row r="125" spans="1:19" ht="39.75" thickBot="1">
      <c r="A125" s="158" t="s">
        <v>59</v>
      </c>
      <c r="B125" s="163">
        <v>0.02</v>
      </c>
      <c r="C125" s="164">
        <f>O125</f>
        <v>0.97</v>
      </c>
      <c r="D125" s="165">
        <v>0.94</v>
      </c>
      <c r="E125" s="197"/>
      <c r="G125" s="2">
        <v>0.97</v>
      </c>
      <c r="K125" s="168"/>
      <c r="L125" s="167" t="s">
        <v>59</v>
      </c>
      <c r="M125" s="168"/>
      <c r="N125" s="180"/>
      <c r="O125" s="181">
        <v>0.97</v>
      </c>
      <c r="P125" s="224"/>
    </row>
  </sheetData>
  <sortState ref="A66:AF74">
    <sortCondition descending="1" ref="B66:B74"/>
  </sortState>
  <mergeCells count="58">
    <mergeCell ref="A72:B72"/>
    <mergeCell ref="B41:I41"/>
    <mergeCell ref="B42:I42"/>
    <mergeCell ref="B43:I43"/>
    <mergeCell ref="A103:B103"/>
    <mergeCell ref="B79:C79"/>
    <mergeCell ref="A101:B101"/>
    <mergeCell ref="C101:D101"/>
    <mergeCell ref="A102:B102"/>
    <mergeCell ref="C28:D28"/>
    <mergeCell ref="A39:B39"/>
    <mergeCell ref="B40:I40"/>
    <mergeCell ref="B48:C48"/>
    <mergeCell ref="A71:B71"/>
    <mergeCell ref="C71:D71"/>
    <mergeCell ref="B21:I21"/>
    <mergeCell ref="C118:D118"/>
    <mergeCell ref="F28:F30"/>
    <mergeCell ref="G28:H28"/>
    <mergeCell ref="A29:B30"/>
    <mergeCell ref="E29:E30"/>
    <mergeCell ref="I29:I30"/>
    <mergeCell ref="A31:B31"/>
    <mergeCell ref="A32:B32"/>
    <mergeCell ref="A61:B61"/>
    <mergeCell ref="A75:B75"/>
    <mergeCell ref="A73:B73"/>
    <mergeCell ref="A74:B74"/>
    <mergeCell ref="A104:B104"/>
    <mergeCell ref="A105:B105"/>
    <mergeCell ref="A28:B28"/>
    <mergeCell ref="A14:B14"/>
    <mergeCell ref="A15:B15"/>
    <mergeCell ref="A19:A20"/>
    <mergeCell ref="B19:I19"/>
    <mergeCell ref="B20:I20"/>
    <mergeCell ref="C8:D8"/>
    <mergeCell ref="F8:F10"/>
    <mergeCell ref="G8:H8"/>
    <mergeCell ref="A9:B10"/>
    <mergeCell ref="E9:E10"/>
    <mergeCell ref="A8:B8"/>
    <mergeCell ref="A107:B107"/>
    <mergeCell ref="A108:B108"/>
    <mergeCell ref="A106:B106"/>
    <mergeCell ref="I9:I10"/>
    <mergeCell ref="B22:I22"/>
    <mergeCell ref="A38:B38"/>
    <mergeCell ref="A33:B33"/>
    <mergeCell ref="A34:B34"/>
    <mergeCell ref="A35:B35"/>
    <mergeCell ref="A36:B36"/>
    <mergeCell ref="A37:B37"/>
    <mergeCell ref="A17:B17"/>
    <mergeCell ref="A11:B11"/>
    <mergeCell ref="A12:B12"/>
    <mergeCell ref="A13:B13"/>
    <mergeCell ref="A16:B16"/>
  </mergeCells>
  <phoneticPr fontId="89" type="noConversion"/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rgb="FF7030A0"/>
    <pageSetUpPr fitToPage="1"/>
  </sheetPr>
  <dimension ref="A1:AX47"/>
  <sheetViews>
    <sheetView topLeftCell="B1" workbookViewId="0">
      <selection activeCell="L32" sqref="L32"/>
    </sheetView>
    <sheetView workbookViewId="1"/>
  </sheetViews>
  <sheetFormatPr defaultColWidth="9.140625" defaultRowHeight="18.75" outlineLevelRow="1" outlineLevelCol="1"/>
  <cols>
    <col min="1" max="1" width="5.7109375" style="2" customWidth="1"/>
    <col min="2" max="2" width="34.28515625" style="2" customWidth="1"/>
    <col min="3" max="3" width="14.42578125" style="2" customWidth="1"/>
    <col min="4" max="4" width="2.7109375" style="2" customWidth="1"/>
    <col min="5" max="11" width="19.7109375" style="14" hidden="1" customWidth="1" outlineLevel="1"/>
    <col min="12" max="12" width="20.85546875" style="14" hidden="1" customWidth="1" outlineLevel="1"/>
    <col min="13" max="16" width="19.7109375" style="14" hidden="1" customWidth="1" outlineLevel="1"/>
    <col min="17" max="17" width="2.7109375" style="14" hidden="1" customWidth="1" outlineLevel="1"/>
    <col min="18" max="18" width="17.140625" style="8" customWidth="1" collapsed="1"/>
    <col min="19" max="19" width="3.7109375" style="2" customWidth="1"/>
    <col min="20" max="31" width="19.7109375" style="14" hidden="1" customWidth="1" outlineLevel="1"/>
    <col min="32" max="32" width="2.7109375" style="14" hidden="1" customWidth="1" outlineLevel="1"/>
    <col min="33" max="33" width="17.140625" style="8" customWidth="1" collapsed="1"/>
    <col min="34" max="35" width="3.7109375" style="2" customWidth="1"/>
    <col min="36" max="36" width="13.7109375" style="2" customWidth="1"/>
    <col min="37" max="37" width="13.28515625" style="2" customWidth="1"/>
    <col min="38" max="38" width="7.140625" style="2" customWidth="1"/>
    <col min="39" max="39" width="9.140625" style="2"/>
    <col min="40" max="40" width="18.7109375" style="2" customWidth="1"/>
    <col min="41" max="16384" width="9.140625" style="2"/>
  </cols>
  <sheetData>
    <row r="1" spans="1:50">
      <c r="A1" s="28" t="s">
        <v>94</v>
      </c>
    </row>
    <row r="2" spans="1:50">
      <c r="A2" s="28" t="s">
        <v>2</v>
      </c>
      <c r="R2" s="5"/>
      <c r="AG2" s="5"/>
    </row>
    <row r="3" spans="1:50">
      <c r="A3" s="28"/>
      <c r="R3" s="5"/>
      <c r="AG3" s="5"/>
    </row>
    <row r="4" spans="1:50">
      <c r="A4" s="28"/>
      <c r="R4" s="53" t="s">
        <v>30</v>
      </c>
      <c r="AG4" s="53" t="s">
        <v>3</v>
      </c>
    </row>
    <row r="5" spans="1:50">
      <c r="A5" s="28"/>
      <c r="R5" s="5" t="s">
        <v>4</v>
      </c>
      <c r="AG5" s="5" t="s">
        <v>4</v>
      </c>
    </row>
    <row r="6" spans="1:50">
      <c r="E6" s="39">
        <v>44652</v>
      </c>
      <c r="F6" s="39">
        <v>44682</v>
      </c>
      <c r="G6" s="39">
        <v>44713</v>
      </c>
      <c r="H6" s="39">
        <v>44743</v>
      </c>
      <c r="I6" s="39">
        <v>44774</v>
      </c>
      <c r="J6" s="39">
        <v>44805</v>
      </c>
      <c r="K6" s="39">
        <v>44835</v>
      </c>
      <c r="L6" s="39">
        <v>44866</v>
      </c>
      <c r="M6" s="39">
        <v>44896</v>
      </c>
      <c r="N6" s="39">
        <v>44927</v>
      </c>
      <c r="O6" s="39">
        <v>44958</v>
      </c>
      <c r="P6" s="39">
        <v>44986</v>
      </c>
      <c r="Q6" s="39"/>
      <c r="R6" s="39">
        <v>44896</v>
      </c>
      <c r="T6" s="39">
        <v>44287</v>
      </c>
      <c r="U6" s="39">
        <v>44317</v>
      </c>
      <c r="V6" s="39">
        <v>44348</v>
      </c>
      <c r="W6" s="39">
        <v>44378</v>
      </c>
      <c r="X6" s="39">
        <v>44409</v>
      </c>
      <c r="Y6" s="39">
        <v>44440</v>
      </c>
      <c r="Z6" s="39">
        <v>44470</v>
      </c>
      <c r="AA6" s="39">
        <v>44501</v>
      </c>
      <c r="AB6" s="39">
        <v>44531</v>
      </c>
      <c r="AC6" s="39">
        <v>44562</v>
      </c>
      <c r="AD6" s="39">
        <v>44593</v>
      </c>
      <c r="AE6" s="39">
        <v>44621</v>
      </c>
      <c r="AF6" s="39"/>
      <c r="AG6" s="39">
        <v>44531</v>
      </c>
      <c r="AJ6" s="331" t="s">
        <v>5</v>
      </c>
      <c r="AK6" s="331"/>
      <c r="AL6" s="38" t="s">
        <v>6</v>
      </c>
    </row>
    <row r="7" spans="1:50">
      <c r="C7" s="4" t="s">
        <v>7</v>
      </c>
      <c r="R7" s="5" t="s">
        <v>8</v>
      </c>
      <c r="AG7" s="5" t="s">
        <v>8</v>
      </c>
      <c r="AJ7" s="5" t="s">
        <v>8</v>
      </c>
      <c r="AK7" s="4" t="s">
        <v>9</v>
      </c>
    </row>
    <row r="8" spans="1:50">
      <c r="B8" s="2" t="s">
        <v>113</v>
      </c>
      <c r="C8" s="4"/>
      <c r="E8" s="14">
        <v>1000</v>
      </c>
      <c r="F8" s="14">
        <v>1000</v>
      </c>
      <c r="G8" s="7">
        <v>1000</v>
      </c>
      <c r="H8" s="7">
        <v>1000</v>
      </c>
      <c r="I8" s="7">
        <v>1000</v>
      </c>
      <c r="J8" s="7">
        <v>1000</v>
      </c>
      <c r="K8" s="7">
        <v>1000</v>
      </c>
      <c r="L8" s="7">
        <v>1000</v>
      </c>
      <c r="M8" s="7">
        <v>1000</v>
      </c>
      <c r="N8" s="7"/>
      <c r="O8" s="7"/>
      <c r="P8" s="7"/>
      <c r="Q8" s="7"/>
      <c r="R8" s="8">
        <f>ROUND(SUM(E8:Q8)/1000,0)</f>
        <v>9</v>
      </c>
      <c r="T8" s="14">
        <v>1000</v>
      </c>
      <c r="U8" s="14">
        <v>1000</v>
      </c>
      <c r="V8" s="14">
        <v>1000</v>
      </c>
      <c r="W8" s="14">
        <v>1000</v>
      </c>
      <c r="X8" s="14">
        <v>1000</v>
      </c>
      <c r="Y8" s="14">
        <v>1000</v>
      </c>
      <c r="Z8" s="14">
        <v>1000</v>
      </c>
      <c r="AA8" s="14">
        <v>1000</v>
      </c>
      <c r="AB8" s="14">
        <v>1000</v>
      </c>
      <c r="AC8" s="14">
        <v>1000</v>
      </c>
      <c r="AD8" s="14">
        <v>1000</v>
      </c>
      <c r="AE8" s="14">
        <v>1000</v>
      </c>
      <c r="AF8" s="7"/>
      <c r="AG8" s="8">
        <f>ROUND(SUM(T8:AB8)/1000,0)</f>
        <v>9</v>
      </c>
      <c r="AJ8" s="13">
        <f>R8-AG8</f>
        <v>0</v>
      </c>
      <c r="AK8" s="11">
        <f>IF(AG8=0,IF(R8=0,"N/A","100%"),AJ8/AG8)</f>
        <v>0</v>
      </c>
      <c r="AL8" s="4"/>
    </row>
    <row r="9" spans="1:50">
      <c r="B9" s="2" t="s">
        <v>114</v>
      </c>
      <c r="C9" s="4"/>
      <c r="E9" s="14">
        <v>1000</v>
      </c>
      <c r="F9" s="14">
        <v>1000</v>
      </c>
      <c r="G9" s="7">
        <v>1000</v>
      </c>
      <c r="H9" s="7">
        <v>1000</v>
      </c>
      <c r="I9" s="7">
        <v>1000</v>
      </c>
      <c r="J9" s="7">
        <v>1000</v>
      </c>
      <c r="K9" s="7">
        <v>1000</v>
      </c>
      <c r="L9" s="7">
        <v>1000</v>
      </c>
      <c r="M9" s="7">
        <v>1000</v>
      </c>
      <c r="N9" s="7"/>
      <c r="O9" s="7"/>
      <c r="P9" s="7"/>
      <c r="Q9" s="7"/>
      <c r="R9" s="8">
        <f>ROUND(SUM(E9:Q9)/1000,0)</f>
        <v>9</v>
      </c>
      <c r="T9" s="14">
        <v>1000</v>
      </c>
      <c r="U9" s="14">
        <v>1000</v>
      </c>
      <c r="V9" s="14">
        <v>1000</v>
      </c>
      <c r="W9" s="14">
        <v>1000</v>
      </c>
      <c r="X9" s="14">
        <v>1000</v>
      </c>
      <c r="Y9" s="14">
        <v>1000</v>
      </c>
      <c r="Z9" s="14">
        <v>1000</v>
      </c>
      <c r="AA9" s="14">
        <v>1000</v>
      </c>
      <c r="AB9" s="14">
        <v>1000</v>
      </c>
      <c r="AC9" s="14">
        <v>1000</v>
      </c>
      <c r="AD9" s="14">
        <v>1000</v>
      </c>
      <c r="AE9" s="14">
        <v>1000</v>
      </c>
      <c r="AF9" s="7"/>
      <c r="AG9" s="8">
        <f>ROUND(SUM(T9:AB9)/1000,0)</f>
        <v>9</v>
      </c>
      <c r="AJ9" s="13">
        <f t="shared" ref="AJ9:AJ13" si="0">R9-AG9</f>
        <v>0</v>
      </c>
      <c r="AK9" s="11">
        <f t="shared" ref="AK9:AK13" si="1">IF(AG9=0,IF(R9=0,"N/A","100%"),AJ9/AG9)</f>
        <v>0</v>
      </c>
      <c r="AL9" s="4"/>
    </row>
    <row r="10" spans="1:50">
      <c r="B10" s="2" t="s">
        <v>115</v>
      </c>
      <c r="C10" s="4"/>
      <c r="E10" s="14">
        <v>1000</v>
      </c>
      <c r="F10" s="14">
        <v>1000</v>
      </c>
      <c r="G10" s="7">
        <v>1000</v>
      </c>
      <c r="H10" s="7">
        <v>1000</v>
      </c>
      <c r="I10" s="7">
        <v>1000</v>
      </c>
      <c r="J10" s="7">
        <v>1000</v>
      </c>
      <c r="K10" s="7">
        <v>1000</v>
      </c>
      <c r="L10" s="7">
        <v>1000</v>
      </c>
      <c r="M10" s="7">
        <v>1000</v>
      </c>
      <c r="N10" s="7"/>
      <c r="O10" s="7"/>
      <c r="P10" s="7"/>
      <c r="Q10" s="7"/>
      <c r="R10" s="8">
        <f>ROUND(SUM(E10:Q10)/1000,0)</f>
        <v>9</v>
      </c>
      <c r="T10" s="14">
        <v>1000</v>
      </c>
      <c r="U10" s="14">
        <v>1000</v>
      </c>
      <c r="V10" s="14">
        <v>1000</v>
      </c>
      <c r="W10" s="14">
        <v>1000</v>
      </c>
      <c r="X10" s="14">
        <v>1000</v>
      </c>
      <c r="Y10" s="14">
        <v>1000</v>
      </c>
      <c r="Z10" s="14">
        <v>1000</v>
      </c>
      <c r="AA10" s="14">
        <v>1000</v>
      </c>
      <c r="AB10" s="14">
        <v>1000</v>
      </c>
      <c r="AC10" s="14">
        <v>1000</v>
      </c>
      <c r="AD10" s="14">
        <v>1000</v>
      </c>
      <c r="AE10" s="14">
        <v>1000</v>
      </c>
      <c r="AF10" s="7"/>
      <c r="AG10" s="8">
        <f>ROUND(SUM(T10:AB10)/1000,0)</f>
        <v>9</v>
      </c>
      <c r="AJ10" s="13">
        <f t="shared" si="0"/>
        <v>0</v>
      </c>
      <c r="AK10" s="11">
        <f t="shared" si="1"/>
        <v>0</v>
      </c>
      <c r="AL10" s="4"/>
    </row>
    <row r="11" spans="1:50">
      <c r="B11" s="2" t="s">
        <v>116</v>
      </c>
      <c r="C11" s="4"/>
      <c r="E11" s="14">
        <v>1000</v>
      </c>
      <c r="F11" s="33">
        <v>1000</v>
      </c>
      <c r="G11" s="33">
        <v>1000</v>
      </c>
      <c r="H11" s="33">
        <v>1000</v>
      </c>
      <c r="I11" s="33">
        <v>1000</v>
      </c>
      <c r="J11" s="33">
        <v>1000</v>
      </c>
      <c r="K11" s="33">
        <v>1000</v>
      </c>
      <c r="L11" s="33">
        <v>1000</v>
      </c>
      <c r="M11" s="33">
        <v>1000</v>
      </c>
      <c r="N11" s="50"/>
      <c r="O11" s="50"/>
      <c r="P11" s="33"/>
      <c r="Q11" s="33"/>
      <c r="R11" s="177">
        <f>ROUND(SUM(E11:Q11)/1000,0)</f>
        <v>9</v>
      </c>
      <c r="T11" s="14">
        <v>1000</v>
      </c>
      <c r="U11" s="14">
        <v>1000</v>
      </c>
      <c r="V11" s="14">
        <v>1000</v>
      </c>
      <c r="W11" s="14">
        <v>1000</v>
      </c>
      <c r="X11" s="14">
        <v>1000</v>
      </c>
      <c r="Y11" s="14">
        <v>1000</v>
      </c>
      <c r="Z11" s="14">
        <v>1000</v>
      </c>
      <c r="AA11" s="14">
        <v>1000</v>
      </c>
      <c r="AB11" s="14">
        <v>1000</v>
      </c>
      <c r="AC11" s="14">
        <v>1000</v>
      </c>
      <c r="AD11" s="14">
        <v>1000</v>
      </c>
      <c r="AE11" s="14">
        <v>1000</v>
      </c>
      <c r="AF11" s="33"/>
      <c r="AG11" s="8">
        <f>ROUND(SUM(T11:AB11)/1000,0)</f>
        <v>9</v>
      </c>
      <c r="AJ11" s="13">
        <f t="shared" si="0"/>
        <v>0</v>
      </c>
      <c r="AK11" s="11">
        <f t="shared" si="1"/>
        <v>0</v>
      </c>
      <c r="AL11" s="4"/>
    </row>
    <row r="12" spans="1:50">
      <c r="B12" s="2" t="s">
        <v>117</v>
      </c>
      <c r="C12" s="4"/>
      <c r="E12" s="14">
        <v>1000</v>
      </c>
      <c r="F12" s="14">
        <v>1000</v>
      </c>
      <c r="G12" s="7">
        <v>1000</v>
      </c>
      <c r="H12" s="7">
        <v>1000</v>
      </c>
      <c r="I12" s="7">
        <v>1000</v>
      </c>
      <c r="J12" s="7">
        <v>1000</v>
      </c>
      <c r="K12" s="7">
        <v>1000</v>
      </c>
      <c r="L12" s="7">
        <v>1000</v>
      </c>
      <c r="M12" s="7">
        <v>1000</v>
      </c>
      <c r="N12" s="7"/>
      <c r="O12" s="7"/>
      <c r="P12" s="7"/>
      <c r="Q12" s="7"/>
      <c r="R12" s="8">
        <f>ROUND(SUM(E12:Q12)/1000,0)</f>
        <v>9</v>
      </c>
      <c r="T12" s="14">
        <v>1000</v>
      </c>
      <c r="U12" s="14">
        <v>1000</v>
      </c>
      <c r="V12" s="14">
        <v>1000</v>
      </c>
      <c r="W12" s="14">
        <v>1000</v>
      </c>
      <c r="X12" s="14">
        <v>1000</v>
      </c>
      <c r="Y12" s="14">
        <v>1000</v>
      </c>
      <c r="Z12" s="14">
        <v>1000</v>
      </c>
      <c r="AA12" s="14">
        <v>1000</v>
      </c>
      <c r="AB12" s="14">
        <v>1000</v>
      </c>
      <c r="AC12" s="14">
        <v>1000</v>
      </c>
      <c r="AD12" s="14">
        <v>1000</v>
      </c>
      <c r="AE12" s="14">
        <v>1000</v>
      </c>
      <c r="AF12" s="7"/>
      <c r="AG12" s="8">
        <f>ROUND(SUM(T12:AB12)/1000,0)</f>
        <v>9</v>
      </c>
      <c r="AJ12" s="13">
        <f t="shared" si="0"/>
        <v>0</v>
      </c>
      <c r="AK12" s="11">
        <f t="shared" si="1"/>
        <v>0</v>
      </c>
      <c r="AL12" s="4"/>
    </row>
    <row r="13" spans="1:50">
      <c r="B13" s="2" t="s">
        <v>0</v>
      </c>
      <c r="C13" s="4">
        <v>1</v>
      </c>
      <c r="E13" s="26">
        <f t="shared" ref="E13:P13" si="2">SUM(E8:E12)</f>
        <v>5000</v>
      </c>
      <c r="F13" s="26">
        <f t="shared" si="2"/>
        <v>5000</v>
      </c>
      <c r="G13" s="26">
        <f t="shared" si="2"/>
        <v>5000</v>
      </c>
      <c r="H13" s="26">
        <f t="shared" si="2"/>
        <v>5000</v>
      </c>
      <c r="I13" s="26">
        <f t="shared" si="2"/>
        <v>5000</v>
      </c>
      <c r="J13" s="26">
        <f t="shared" si="2"/>
        <v>5000</v>
      </c>
      <c r="K13" s="26">
        <f t="shared" ref="K13:L13" si="3">SUM(K8:K12)</f>
        <v>5000</v>
      </c>
      <c r="L13" s="40">
        <f t="shared" si="3"/>
        <v>5000</v>
      </c>
      <c r="M13" s="40">
        <f t="shared" ref="M13" si="4">SUM(M8:M12)</f>
        <v>5000</v>
      </c>
      <c r="N13" s="26">
        <f t="shared" si="2"/>
        <v>0</v>
      </c>
      <c r="O13" s="26">
        <f t="shared" si="2"/>
        <v>0</v>
      </c>
      <c r="P13" s="26">
        <f t="shared" si="2"/>
        <v>0</v>
      </c>
      <c r="Q13" s="26"/>
      <c r="R13" s="27">
        <f>SUM(R8:R12)</f>
        <v>45</v>
      </c>
      <c r="T13" s="26">
        <f t="shared" ref="T13:AE13" si="5">SUM(T8:T12)</f>
        <v>5000</v>
      </c>
      <c r="U13" s="26">
        <f t="shared" si="5"/>
        <v>5000</v>
      </c>
      <c r="V13" s="26">
        <f t="shared" si="5"/>
        <v>5000</v>
      </c>
      <c r="W13" s="26">
        <f t="shared" si="5"/>
        <v>5000</v>
      </c>
      <c r="X13" s="26">
        <f t="shared" si="5"/>
        <v>5000</v>
      </c>
      <c r="Y13" s="26">
        <f t="shared" si="5"/>
        <v>5000</v>
      </c>
      <c r="Z13" s="26">
        <f t="shared" si="5"/>
        <v>5000</v>
      </c>
      <c r="AA13" s="26">
        <f t="shared" si="5"/>
        <v>5000</v>
      </c>
      <c r="AB13" s="26">
        <f t="shared" si="5"/>
        <v>5000</v>
      </c>
      <c r="AC13" s="26">
        <f t="shared" si="5"/>
        <v>5000</v>
      </c>
      <c r="AD13" s="26">
        <f t="shared" si="5"/>
        <v>5000</v>
      </c>
      <c r="AE13" s="26">
        <f t="shared" si="5"/>
        <v>5000</v>
      </c>
      <c r="AF13" s="26"/>
      <c r="AG13" s="27">
        <f>SUM(AG8:AG12)</f>
        <v>45</v>
      </c>
      <c r="AJ13" s="13">
        <f t="shared" si="0"/>
        <v>0</v>
      </c>
      <c r="AK13" s="11">
        <f t="shared" si="1"/>
        <v>0</v>
      </c>
      <c r="AL13" s="4"/>
    </row>
    <row r="14" spans="1:50">
      <c r="C14" s="4"/>
      <c r="E14" s="25"/>
      <c r="F14" s="25"/>
      <c r="G14" s="25"/>
      <c r="H14" s="25"/>
      <c r="I14" s="25"/>
      <c r="J14" s="25"/>
      <c r="K14" s="25"/>
      <c r="L14" s="33"/>
      <c r="M14" s="33"/>
      <c r="N14" s="25"/>
      <c r="O14" s="25"/>
      <c r="P14" s="25"/>
      <c r="Q14" s="25"/>
      <c r="R14" s="20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0"/>
      <c r="AJ14" s="13"/>
      <c r="AK14" s="11"/>
      <c r="AL14" s="4"/>
    </row>
    <row r="15" spans="1:50" outlineLevel="1">
      <c r="B15" s="2" t="s">
        <v>121</v>
      </c>
      <c r="C15" s="4"/>
      <c r="E15" s="15">
        <v>1000</v>
      </c>
      <c r="F15" s="26">
        <v>1000</v>
      </c>
      <c r="G15" s="26">
        <v>1000</v>
      </c>
      <c r="H15" s="26">
        <v>1000</v>
      </c>
      <c r="I15" s="26">
        <v>1000</v>
      </c>
      <c r="J15" s="40">
        <v>1000</v>
      </c>
      <c r="K15" s="40">
        <v>1000</v>
      </c>
      <c r="L15" s="40">
        <v>1000</v>
      </c>
      <c r="M15" s="40">
        <v>1000</v>
      </c>
      <c r="N15" s="26"/>
      <c r="O15" s="26"/>
      <c r="P15" s="26"/>
      <c r="Q15" s="26"/>
      <c r="R15" s="16">
        <f>ROUND(SUM(E15:Q15)/1000,0)</f>
        <v>9</v>
      </c>
      <c r="T15" s="15">
        <v>0</v>
      </c>
      <c r="U15" s="26">
        <v>1000</v>
      </c>
      <c r="V15" s="26">
        <v>1000</v>
      </c>
      <c r="W15" s="26">
        <v>1000</v>
      </c>
      <c r="X15" s="26">
        <v>1000</v>
      </c>
      <c r="Y15" s="40">
        <v>1000</v>
      </c>
      <c r="Z15" s="40">
        <v>1000</v>
      </c>
      <c r="AA15" s="40">
        <v>1000</v>
      </c>
      <c r="AB15" s="40">
        <v>1000</v>
      </c>
      <c r="AC15" s="40">
        <v>1000</v>
      </c>
      <c r="AD15" s="40">
        <v>1000</v>
      </c>
      <c r="AE15" s="40">
        <v>1000</v>
      </c>
      <c r="AF15" s="26"/>
      <c r="AG15" s="16">
        <f>ROUND(SUM(T15:AB15)/1000,0)</f>
        <v>8</v>
      </c>
      <c r="AJ15" s="13">
        <f>R15-AG15</f>
        <v>1</v>
      </c>
      <c r="AK15" s="11">
        <f>IF(AG15=0,IF(R15=0,"N/A","100%"),AJ15/AG15)</f>
        <v>0.125</v>
      </c>
      <c r="AL15" s="4"/>
      <c r="AX15" s="37"/>
    </row>
    <row r="16" spans="1:50" outlineLevel="1">
      <c r="B16" s="2" t="s">
        <v>122</v>
      </c>
      <c r="C16" s="4"/>
      <c r="E16" s="17">
        <v>1000</v>
      </c>
      <c r="F16" s="22">
        <v>1000</v>
      </c>
      <c r="G16" s="61">
        <v>1000</v>
      </c>
      <c r="H16" s="34">
        <v>1000</v>
      </c>
      <c r="I16" s="22">
        <v>1000</v>
      </c>
      <c r="J16" s="34">
        <v>1000</v>
      </c>
      <c r="K16" s="34">
        <v>1000</v>
      </c>
      <c r="L16" s="34">
        <v>1000</v>
      </c>
      <c r="M16" s="34">
        <v>1000</v>
      </c>
      <c r="N16" s="34"/>
      <c r="O16" s="22"/>
      <c r="P16" s="22"/>
      <c r="Q16" s="22"/>
      <c r="R16" s="18">
        <f>ROUND(SUM(E16:Q16)/1000,0)</f>
        <v>9</v>
      </c>
      <c r="T16" s="17">
        <v>1000</v>
      </c>
      <c r="U16" s="22">
        <v>1000</v>
      </c>
      <c r="V16" s="61">
        <v>1000</v>
      </c>
      <c r="W16" s="34">
        <v>1000</v>
      </c>
      <c r="X16" s="22">
        <v>1000</v>
      </c>
      <c r="Y16" s="34">
        <v>1000</v>
      </c>
      <c r="Z16" s="34">
        <v>1000</v>
      </c>
      <c r="AA16" s="34">
        <v>1000</v>
      </c>
      <c r="AB16" s="34">
        <v>1000</v>
      </c>
      <c r="AC16" s="34">
        <v>1000</v>
      </c>
      <c r="AD16" s="34">
        <v>1000</v>
      </c>
      <c r="AE16" s="34">
        <v>1000</v>
      </c>
      <c r="AF16" s="22"/>
      <c r="AG16" s="18">
        <f>ROUND(SUM(T16:AB16)/1000,0)</f>
        <v>9</v>
      </c>
      <c r="AJ16" s="13">
        <f t="shared" ref="AJ16:AJ18" si="6">R16-AG16</f>
        <v>0</v>
      </c>
      <c r="AK16" s="11">
        <f t="shared" ref="AK16:AK18" si="7">IF(AG16=0,IF(R16=0,"N/A","100%"),AJ16/AG16)</f>
        <v>0</v>
      </c>
      <c r="AL16" s="4"/>
    </row>
    <row r="17" spans="2:41">
      <c r="B17" s="2" t="s">
        <v>1</v>
      </c>
      <c r="C17" s="4">
        <v>2</v>
      </c>
      <c r="E17" s="25">
        <f t="shared" ref="E17:P17" si="8">SUM(E15:E16)</f>
        <v>2000</v>
      </c>
      <c r="F17" s="25">
        <f t="shared" si="8"/>
        <v>2000</v>
      </c>
      <c r="G17" s="25">
        <f t="shared" si="8"/>
        <v>2000</v>
      </c>
      <c r="H17" s="25">
        <f t="shared" si="8"/>
        <v>2000</v>
      </c>
      <c r="I17" s="25">
        <f t="shared" si="8"/>
        <v>2000</v>
      </c>
      <c r="J17" s="25">
        <f t="shared" si="8"/>
        <v>2000</v>
      </c>
      <c r="K17" s="25">
        <f t="shared" ref="K17:L17" si="9">SUM(K15:K16)</f>
        <v>2000</v>
      </c>
      <c r="L17" s="33">
        <f t="shared" si="9"/>
        <v>2000</v>
      </c>
      <c r="M17" s="33">
        <f t="shared" ref="M17" si="10">SUM(M15:M16)</f>
        <v>2000</v>
      </c>
      <c r="N17" s="25">
        <f t="shared" si="8"/>
        <v>0</v>
      </c>
      <c r="O17" s="25">
        <f t="shared" si="8"/>
        <v>0</v>
      </c>
      <c r="P17" s="25">
        <f t="shared" si="8"/>
        <v>0</v>
      </c>
      <c r="Q17" s="25"/>
      <c r="R17" s="20">
        <f>SUM(R15:R16)</f>
        <v>18</v>
      </c>
      <c r="T17" s="25">
        <f t="shared" ref="T17:AE17" si="11">SUM(T15:T16)</f>
        <v>1000</v>
      </c>
      <c r="U17" s="25">
        <f t="shared" si="11"/>
        <v>2000</v>
      </c>
      <c r="V17" s="25">
        <f t="shared" si="11"/>
        <v>2000</v>
      </c>
      <c r="W17" s="25">
        <f t="shared" si="11"/>
        <v>2000</v>
      </c>
      <c r="X17" s="25">
        <f t="shared" si="11"/>
        <v>2000</v>
      </c>
      <c r="Y17" s="25">
        <f t="shared" si="11"/>
        <v>2000</v>
      </c>
      <c r="Z17" s="25">
        <f t="shared" si="11"/>
        <v>2000</v>
      </c>
      <c r="AA17" s="25">
        <f t="shared" si="11"/>
        <v>2000</v>
      </c>
      <c r="AB17" s="25">
        <f t="shared" si="11"/>
        <v>2000</v>
      </c>
      <c r="AC17" s="25">
        <f t="shared" si="11"/>
        <v>2000</v>
      </c>
      <c r="AD17" s="25">
        <f t="shared" si="11"/>
        <v>2000</v>
      </c>
      <c r="AE17" s="25">
        <f t="shared" si="11"/>
        <v>2000</v>
      </c>
      <c r="AF17" s="25"/>
      <c r="AG17" s="20">
        <f>ROUND(SUM(T17:AB17)/1000,0)</f>
        <v>17</v>
      </c>
      <c r="AJ17" s="13">
        <f t="shared" si="6"/>
        <v>1</v>
      </c>
      <c r="AK17" s="11">
        <f t="shared" si="7"/>
        <v>5.8823529411764705E-2</v>
      </c>
      <c r="AL17" s="4"/>
    </row>
    <row r="18" spans="2:41">
      <c r="C18" s="4"/>
      <c r="E18" s="32">
        <f>SUM(E13,E17)</f>
        <v>7000</v>
      </c>
      <c r="F18" s="32">
        <f t="shared" ref="F18:P18" si="12">SUM(F13,F17)</f>
        <v>7000</v>
      </c>
      <c r="G18" s="32">
        <f t="shared" si="12"/>
        <v>7000</v>
      </c>
      <c r="H18" s="32">
        <f t="shared" si="12"/>
        <v>7000</v>
      </c>
      <c r="I18" s="32">
        <f t="shared" si="12"/>
        <v>7000</v>
      </c>
      <c r="J18" s="32">
        <f t="shared" si="12"/>
        <v>7000</v>
      </c>
      <c r="K18" s="32">
        <f t="shared" ref="K18:L18" si="13">SUM(K13,K17)</f>
        <v>7000</v>
      </c>
      <c r="L18" s="31">
        <f t="shared" si="13"/>
        <v>7000</v>
      </c>
      <c r="M18" s="31">
        <f t="shared" ref="M18" si="14">SUM(M13,M17)</f>
        <v>7000</v>
      </c>
      <c r="N18" s="32">
        <f t="shared" si="12"/>
        <v>0</v>
      </c>
      <c r="O18" s="32">
        <f t="shared" si="12"/>
        <v>0</v>
      </c>
      <c r="P18" s="32">
        <f t="shared" si="12"/>
        <v>0</v>
      </c>
      <c r="Q18" s="25"/>
      <c r="R18" s="51">
        <f>SUM(R17,R13)</f>
        <v>63</v>
      </c>
      <c r="T18" s="32">
        <f>SUM(T13,T17)</f>
        <v>6000</v>
      </c>
      <c r="U18" s="32">
        <f t="shared" ref="U18:AE18" si="15">SUM(U13,U17)</f>
        <v>7000</v>
      </c>
      <c r="V18" s="32">
        <f t="shared" si="15"/>
        <v>7000</v>
      </c>
      <c r="W18" s="32">
        <f t="shared" si="15"/>
        <v>7000</v>
      </c>
      <c r="X18" s="32">
        <f t="shared" si="15"/>
        <v>7000</v>
      </c>
      <c r="Y18" s="32">
        <f t="shared" si="15"/>
        <v>7000</v>
      </c>
      <c r="Z18" s="32">
        <f t="shared" si="15"/>
        <v>7000</v>
      </c>
      <c r="AA18" s="32">
        <f t="shared" si="15"/>
        <v>7000</v>
      </c>
      <c r="AB18" s="32">
        <f t="shared" si="15"/>
        <v>7000</v>
      </c>
      <c r="AC18" s="32">
        <f t="shared" si="15"/>
        <v>7000</v>
      </c>
      <c r="AD18" s="32">
        <f t="shared" si="15"/>
        <v>7000</v>
      </c>
      <c r="AE18" s="32">
        <f t="shared" si="15"/>
        <v>7000</v>
      </c>
      <c r="AF18" s="25"/>
      <c r="AG18" s="51">
        <f>SUM(AG17,AG13)</f>
        <v>62</v>
      </c>
      <c r="AJ18" s="13">
        <f t="shared" si="6"/>
        <v>1</v>
      </c>
      <c r="AK18" s="11">
        <f t="shared" si="7"/>
        <v>1.6129032258064516E-2</v>
      </c>
      <c r="AL18" s="4"/>
    </row>
    <row r="19" spans="2:41">
      <c r="C19" s="4"/>
      <c r="E19" s="25"/>
      <c r="F19" s="25"/>
      <c r="G19" s="25"/>
      <c r="H19" s="25"/>
      <c r="I19" s="25"/>
      <c r="J19" s="33"/>
      <c r="K19" s="33"/>
      <c r="L19" s="33"/>
      <c r="M19" s="33"/>
      <c r="N19" s="25"/>
      <c r="O19" s="25"/>
      <c r="P19" s="25"/>
      <c r="Q19" s="25"/>
      <c r="R19" s="20"/>
      <c r="T19" s="25"/>
      <c r="U19" s="25"/>
      <c r="V19" s="25"/>
      <c r="W19" s="25"/>
      <c r="X19" s="25"/>
      <c r="Y19" s="33"/>
      <c r="Z19" s="25"/>
      <c r="AA19" s="25"/>
      <c r="AB19" s="25"/>
      <c r="AC19" s="25"/>
      <c r="AD19" s="25"/>
      <c r="AE19" s="25"/>
      <c r="AF19" s="25"/>
      <c r="AG19" s="20"/>
      <c r="AJ19" s="13"/>
      <c r="AK19" s="11"/>
      <c r="AL19" s="4"/>
    </row>
    <row r="20" spans="2:41" ht="20.25" customHeight="1" outlineLevel="1">
      <c r="B20" s="45" t="s">
        <v>110</v>
      </c>
      <c r="C20" s="4"/>
      <c r="E20" s="14">
        <v>1000</v>
      </c>
      <c r="F20" s="14">
        <v>1000</v>
      </c>
      <c r="G20" s="14">
        <v>1000</v>
      </c>
      <c r="H20" s="14">
        <v>1000</v>
      </c>
      <c r="I20" s="14">
        <v>1000</v>
      </c>
      <c r="J20" s="14">
        <v>1000</v>
      </c>
      <c r="K20" s="14">
        <v>1000</v>
      </c>
      <c r="L20" s="14">
        <v>1000</v>
      </c>
      <c r="M20" s="14">
        <v>1000</v>
      </c>
      <c r="N20" s="25"/>
      <c r="O20" s="25"/>
      <c r="P20" s="25"/>
      <c r="Q20" s="25"/>
      <c r="R20" s="19">
        <f>ROUND(SUM(E20:Q20)/1000,0)</f>
        <v>9</v>
      </c>
      <c r="T20" s="14">
        <v>1000</v>
      </c>
      <c r="U20" s="14">
        <v>1000</v>
      </c>
      <c r="V20" s="14">
        <v>1000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25"/>
      <c r="AG20" s="8">
        <f>ROUND(SUM(T20:V20)/1000,0)</f>
        <v>3</v>
      </c>
      <c r="AJ20" s="13">
        <f>R20-AG20</f>
        <v>6</v>
      </c>
      <c r="AK20" s="11">
        <f>IF(AG20=0,IF(R20=0,"N/A","100%"),AJ20/AG20)</f>
        <v>2</v>
      </c>
      <c r="AL20" s="4"/>
    </row>
    <row r="21" spans="2:41">
      <c r="B21" s="2" t="s">
        <v>111</v>
      </c>
      <c r="C21" s="4"/>
      <c r="E21" s="14">
        <v>1000</v>
      </c>
      <c r="F21" s="14">
        <v>1000</v>
      </c>
      <c r="G21" s="7">
        <v>1000</v>
      </c>
      <c r="H21" s="7">
        <v>1000</v>
      </c>
      <c r="I21" s="7">
        <v>1000</v>
      </c>
      <c r="J21" s="7">
        <v>1000</v>
      </c>
      <c r="K21" s="7">
        <v>1000</v>
      </c>
      <c r="L21" s="7">
        <v>1000</v>
      </c>
      <c r="M21" s="7">
        <v>1000</v>
      </c>
      <c r="N21" s="33"/>
      <c r="O21" s="33"/>
      <c r="P21" s="33"/>
      <c r="Q21" s="33"/>
      <c r="R21" s="19">
        <f>ROUND(SUM(E21:Q21)/1000,0)</f>
        <v>9</v>
      </c>
      <c r="T21" s="14">
        <v>1000</v>
      </c>
      <c r="U21" s="14">
        <v>1000</v>
      </c>
      <c r="V21" s="14">
        <v>1000</v>
      </c>
      <c r="W21" s="14">
        <v>1000</v>
      </c>
      <c r="X21" s="14">
        <v>1000</v>
      </c>
      <c r="Y21" s="14">
        <v>1000</v>
      </c>
      <c r="Z21" s="14">
        <v>1000</v>
      </c>
      <c r="AA21" s="14">
        <v>1000</v>
      </c>
      <c r="AB21" s="14">
        <v>1000</v>
      </c>
      <c r="AC21" s="14">
        <v>1000</v>
      </c>
      <c r="AD21" s="14">
        <v>1000</v>
      </c>
      <c r="AE21" s="14">
        <v>1000</v>
      </c>
      <c r="AF21" s="33"/>
      <c r="AG21" s="8">
        <f>ROUND(SUM(T21:AB21)/1000,0)</f>
        <v>9</v>
      </c>
      <c r="AJ21" s="13">
        <f t="shared" ref="AJ21:AJ43" si="16">R21-AG21</f>
        <v>0</v>
      </c>
      <c r="AK21" s="11">
        <f t="shared" ref="AK21:AK43" si="17">IF(AG21=0,IF(R21=0,"N/A","100%"),AJ21/AG21)</f>
        <v>0</v>
      </c>
      <c r="AL21" s="4"/>
    </row>
    <row r="22" spans="2:41">
      <c r="B22" s="2" t="s">
        <v>112</v>
      </c>
      <c r="C22" s="4"/>
      <c r="E22" s="14">
        <v>1000</v>
      </c>
      <c r="F22" s="14">
        <v>1000</v>
      </c>
      <c r="G22" s="7">
        <v>1000</v>
      </c>
      <c r="H22" s="7">
        <v>1000</v>
      </c>
      <c r="I22" s="7">
        <v>1000</v>
      </c>
      <c r="J22" s="7">
        <v>1000</v>
      </c>
      <c r="K22" s="7">
        <v>1000</v>
      </c>
      <c r="L22" s="7">
        <v>1000</v>
      </c>
      <c r="M22" s="7">
        <v>1000</v>
      </c>
      <c r="N22" s="34"/>
      <c r="O22" s="34"/>
      <c r="P22" s="34"/>
      <c r="Q22" s="33"/>
      <c r="R22" s="23">
        <f>ROUND(SUM(E22:Q22)/1000,0)</f>
        <v>9</v>
      </c>
      <c r="T22" s="14">
        <v>1000</v>
      </c>
      <c r="U22" s="14">
        <v>1000</v>
      </c>
      <c r="V22" s="14">
        <v>1000</v>
      </c>
      <c r="W22" s="14">
        <v>1000</v>
      </c>
      <c r="X22" s="14">
        <v>1000</v>
      </c>
      <c r="Y22" s="14">
        <v>1000</v>
      </c>
      <c r="Z22" s="14">
        <v>1000</v>
      </c>
      <c r="AA22" s="14">
        <v>1000</v>
      </c>
      <c r="AB22" s="14">
        <v>1000</v>
      </c>
      <c r="AC22" s="14">
        <v>1000</v>
      </c>
      <c r="AD22" s="14">
        <v>1000</v>
      </c>
      <c r="AE22" s="14">
        <v>1000</v>
      </c>
      <c r="AF22" s="33"/>
      <c r="AG22" s="8">
        <f>ROUND(SUM(T22:AB22)/1000,0)</f>
        <v>9</v>
      </c>
      <c r="AJ22" s="13">
        <f t="shared" si="16"/>
        <v>0</v>
      </c>
      <c r="AK22" s="11">
        <f t="shared" si="17"/>
        <v>0</v>
      </c>
      <c r="AL22" s="4"/>
    </row>
    <row r="23" spans="2:41">
      <c r="C23" s="4"/>
      <c r="E23" s="31">
        <f>SUM(E20:E22)</f>
        <v>3000</v>
      </c>
      <c r="F23" s="31">
        <f t="shared" ref="F23:P23" si="18">SUM(F20:F22)</f>
        <v>3000</v>
      </c>
      <c r="G23" s="31">
        <f t="shared" si="18"/>
        <v>3000</v>
      </c>
      <c r="H23" s="31">
        <f t="shared" si="18"/>
        <v>3000</v>
      </c>
      <c r="I23" s="31">
        <f t="shared" si="18"/>
        <v>3000</v>
      </c>
      <c r="J23" s="31">
        <f t="shared" si="18"/>
        <v>3000</v>
      </c>
      <c r="K23" s="31">
        <f t="shared" ref="K23:L23" si="19">SUM(K20:K22)</f>
        <v>3000</v>
      </c>
      <c r="L23" s="31">
        <f t="shared" si="19"/>
        <v>3000</v>
      </c>
      <c r="M23" s="31">
        <f t="shared" ref="M23" si="20">SUM(M20:M22)</f>
        <v>3000</v>
      </c>
      <c r="N23" s="31">
        <f t="shared" si="18"/>
        <v>0</v>
      </c>
      <c r="O23" s="31">
        <f t="shared" si="18"/>
        <v>0</v>
      </c>
      <c r="P23" s="31">
        <f t="shared" si="18"/>
        <v>0</v>
      </c>
      <c r="Q23" s="33"/>
      <c r="R23" s="51">
        <f>SUM(R20:R22)</f>
        <v>27</v>
      </c>
      <c r="T23" s="31">
        <f>SUM(T20:T22)</f>
        <v>3000</v>
      </c>
      <c r="U23" s="31">
        <f t="shared" ref="U23:AE23" si="21">SUM(U20:U22)</f>
        <v>3000</v>
      </c>
      <c r="V23" s="31">
        <f t="shared" si="21"/>
        <v>3000</v>
      </c>
      <c r="W23" s="31">
        <f t="shared" si="21"/>
        <v>2000</v>
      </c>
      <c r="X23" s="31">
        <f t="shared" si="21"/>
        <v>2000</v>
      </c>
      <c r="Y23" s="31">
        <f t="shared" si="21"/>
        <v>2000</v>
      </c>
      <c r="Z23" s="31">
        <f t="shared" si="21"/>
        <v>2000</v>
      </c>
      <c r="AA23" s="31">
        <f t="shared" si="21"/>
        <v>2000</v>
      </c>
      <c r="AB23" s="31">
        <f t="shared" si="21"/>
        <v>2000</v>
      </c>
      <c r="AC23" s="31">
        <f t="shared" si="21"/>
        <v>2000</v>
      </c>
      <c r="AD23" s="31">
        <f t="shared" si="21"/>
        <v>2000</v>
      </c>
      <c r="AE23" s="31">
        <f t="shared" si="21"/>
        <v>2000</v>
      </c>
      <c r="AF23" s="33"/>
      <c r="AG23" s="51">
        <f>SUM(AG20:AG22)</f>
        <v>21</v>
      </c>
      <c r="AJ23" s="13">
        <f t="shared" si="16"/>
        <v>6</v>
      </c>
      <c r="AK23" s="11">
        <f t="shared" si="17"/>
        <v>0.2857142857142857</v>
      </c>
      <c r="AL23" s="4"/>
    </row>
    <row r="24" spans="2:41">
      <c r="C24" s="4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41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41"/>
      <c r="AJ24" s="13"/>
      <c r="AK24" s="48"/>
      <c r="AL24" s="4"/>
    </row>
    <row r="25" spans="2:41">
      <c r="C25" s="4"/>
      <c r="E25" s="49">
        <f>SUM(E18,E23)</f>
        <v>10000</v>
      </c>
      <c r="F25" s="49">
        <f t="shared" ref="F25:P25" si="22">SUM(F18,F23)</f>
        <v>10000</v>
      </c>
      <c r="G25" s="49">
        <f t="shared" si="22"/>
        <v>10000</v>
      </c>
      <c r="H25" s="49">
        <f t="shared" si="22"/>
        <v>10000</v>
      </c>
      <c r="I25" s="49">
        <f t="shared" si="22"/>
        <v>10000</v>
      </c>
      <c r="J25" s="49">
        <f t="shared" si="22"/>
        <v>10000</v>
      </c>
      <c r="K25" s="49">
        <f t="shared" ref="K25:L25" si="23">SUM(K18,K23)</f>
        <v>10000</v>
      </c>
      <c r="L25" s="234">
        <f t="shared" si="23"/>
        <v>10000</v>
      </c>
      <c r="M25" s="234">
        <f t="shared" ref="M25" si="24">SUM(M18,M23)</f>
        <v>10000</v>
      </c>
      <c r="N25" s="49">
        <f t="shared" si="22"/>
        <v>0</v>
      </c>
      <c r="O25" s="49">
        <f t="shared" si="22"/>
        <v>0</v>
      </c>
      <c r="P25" s="49">
        <f t="shared" si="22"/>
        <v>0</v>
      </c>
      <c r="Q25" s="49"/>
      <c r="R25" s="52">
        <f>SUM(R18,R23)</f>
        <v>90</v>
      </c>
      <c r="T25" s="49">
        <f>SUM(T18,T23)</f>
        <v>9000</v>
      </c>
      <c r="U25" s="49">
        <f t="shared" ref="U25:AE25" si="25">SUM(U18,U23)</f>
        <v>10000</v>
      </c>
      <c r="V25" s="49">
        <f t="shared" si="25"/>
        <v>10000</v>
      </c>
      <c r="W25" s="49">
        <f t="shared" si="25"/>
        <v>9000</v>
      </c>
      <c r="X25" s="49">
        <f t="shared" si="25"/>
        <v>9000</v>
      </c>
      <c r="Y25" s="49">
        <f t="shared" si="25"/>
        <v>9000</v>
      </c>
      <c r="Z25" s="49">
        <f t="shared" si="25"/>
        <v>9000</v>
      </c>
      <c r="AA25" s="49">
        <f t="shared" si="25"/>
        <v>9000</v>
      </c>
      <c r="AB25" s="49">
        <f t="shared" si="25"/>
        <v>9000</v>
      </c>
      <c r="AC25" s="49">
        <f t="shared" si="25"/>
        <v>9000</v>
      </c>
      <c r="AD25" s="49">
        <f t="shared" si="25"/>
        <v>9000</v>
      </c>
      <c r="AE25" s="49">
        <f t="shared" si="25"/>
        <v>9000</v>
      </c>
      <c r="AF25" s="49"/>
      <c r="AG25" s="52">
        <f>SUM(AG18,AG23)</f>
        <v>83</v>
      </c>
      <c r="AJ25" s="13">
        <f t="shared" si="16"/>
        <v>7</v>
      </c>
      <c r="AK25" s="11">
        <f t="shared" si="17"/>
        <v>8.4337349397590355E-2</v>
      </c>
      <c r="AL25" s="4"/>
    </row>
    <row r="26" spans="2:41">
      <c r="C26" s="4"/>
      <c r="G26" s="7"/>
      <c r="L26" s="7"/>
      <c r="M26" s="7"/>
      <c r="R26" s="5"/>
      <c r="AG26" s="5"/>
      <c r="AJ26" s="5"/>
      <c r="AK26" s="4"/>
      <c r="AL26" s="4"/>
    </row>
    <row r="27" spans="2:41">
      <c r="B27" s="2" t="s">
        <v>118</v>
      </c>
      <c r="C27" s="4">
        <v>3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7"/>
      <c r="O27" s="7"/>
      <c r="P27" s="7"/>
      <c r="Q27" s="7"/>
      <c r="R27" s="6">
        <f t="shared" ref="R27:R38" si="26">ROUND(SUM(E27:Q27)/1000,0)</f>
        <v>0</v>
      </c>
      <c r="T27" s="14">
        <v>1000</v>
      </c>
      <c r="U27" s="14">
        <v>1000</v>
      </c>
      <c r="V27" s="14">
        <v>1000</v>
      </c>
      <c r="W27" s="14">
        <v>1000</v>
      </c>
      <c r="X27" s="14">
        <v>1000</v>
      </c>
      <c r="Y27" s="14">
        <v>1000</v>
      </c>
      <c r="Z27" s="14">
        <v>1000</v>
      </c>
      <c r="AA27" s="14">
        <v>1000</v>
      </c>
      <c r="AB27" s="14">
        <v>1000</v>
      </c>
      <c r="AC27" s="14">
        <v>1000</v>
      </c>
      <c r="AD27" s="14">
        <v>1000</v>
      </c>
      <c r="AE27" s="14">
        <v>1000</v>
      </c>
      <c r="AF27" s="7"/>
      <c r="AG27" s="8">
        <f t="shared" ref="AG27:AG38" si="27">ROUND(SUM(T27:AB27)/1000,0)</f>
        <v>9</v>
      </c>
      <c r="AJ27" s="13">
        <f t="shared" ref="AJ27:AJ39" si="28">R27-AG27</f>
        <v>-9</v>
      </c>
      <c r="AK27" s="11">
        <f t="shared" ref="AK27:AK39" si="29">IF(AG27=0,IF(R27=0,"N/A","100%"),AJ27/AG27)</f>
        <v>-1</v>
      </c>
      <c r="AL27" s="4"/>
      <c r="AN27" s="65"/>
      <c r="AO27" s="65"/>
    </row>
    <row r="28" spans="2:41">
      <c r="B28" s="2" t="s">
        <v>119</v>
      </c>
      <c r="C28" s="4"/>
      <c r="E28" s="14">
        <v>1000</v>
      </c>
      <c r="F28" s="14">
        <v>1000</v>
      </c>
      <c r="G28" s="14">
        <v>1000</v>
      </c>
      <c r="H28" s="14">
        <v>1000</v>
      </c>
      <c r="I28" s="14">
        <v>1000</v>
      </c>
      <c r="J28" s="14">
        <v>1000</v>
      </c>
      <c r="K28" s="14">
        <v>1000</v>
      </c>
      <c r="L28" s="14">
        <v>1000</v>
      </c>
      <c r="M28" s="14">
        <v>0</v>
      </c>
      <c r="N28" s="7"/>
      <c r="O28" s="7"/>
      <c r="P28" s="7"/>
      <c r="Q28" s="7"/>
      <c r="R28" s="6">
        <f t="shared" si="26"/>
        <v>8</v>
      </c>
      <c r="T28" s="14">
        <v>1000</v>
      </c>
      <c r="U28" s="14">
        <v>1000</v>
      </c>
      <c r="V28" s="14">
        <v>1000</v>
      </c>
      <c r="W28" s="14">
        <v>1000</v>
      </c>
      <c r="X28" s="14">
        <v>1000</v>
      </c>
      <c r="Y28" s="14">
        <v>1000</v>
      </c>
      <c r="Z28" s="14">
        <v>1000</v>
      </c>
      <c r="AA28" s="14">
        <v>1000</v>
      </c>
      <c r="AB28" s="14">
        <v>1000</v>
      </c>
      <c r="AC28" s="14">
        <v>1000</v>
      </c>
      <c r="AD28" s="14">
        <v>1000</v>
      </c>
      <c r="AE28" s="14">
        <v>1000</v>
      </c>
      <c r="AF28" s="7"/>
      <c r="AG28" s="8">
        <f t="shared" ref="AG28:AG37" si="30">ROUND(SUM(T28:AB28)/1000,0)</f>
        <v>9</v>
      </c>
      <c r="AJ28" s="13">
        <f t="shared" ref="AJ28:AJ37" si="31">R28-AG28</f>
        <v>-1</v>
      </c>
      <c r="AK28" s="11">
        <f t="shared" ref="AK28:AK37" si="32">IF(AG28=0,IF(R28=0,"N/A","100%"),AJ28/AG28)</f>
        <v>-0.1111111111111111</v>
      </c>
      <c r="AL28" s="4"/>
      <c r="AN28" s="65"/>
      <c r="AO28" s="65"/>
    </row>
    <row r="29" spans="2:41">
      <c r="B29" s="2" t="s">
        <v>135</v>
      </c>
      <c r="C29" s="4"/>
      <c r="E29" s="14">
        <v>1000</v>
      </c>
      <c r="F29" s="14">
        <v>1000</v>
      </c>
      <c r="G29" s="14">
        <v>1000</v>
      </c>
      <c r="H29" s="14">
        <v>1000</v>
      </c>
      <c r="I29" s="14">
        <v>1000</v>
      </c>
      <c r="J29" s="14">
        <v>1000</v>
      </c>
      <c r="K29" s="14">
        <v>1000</v>
      </c>
      <c r="L29" s="14">
        <v>0</v>
      </c>
      <c r="M29" s="14">
        <v>1000</v>
      </c>
      <c r="N29" s="7"/>
      <c r="O29" s="7"/>
      <c r="P29" s="7"/>
      <c r="Q29" s="7"/>
      <c r="R29" s="6">
        <f t="shared" si="26"/>
        <v>8</v>
      </c>
      <c r="T29" s="14">
        <v>1000</v>
      </c>
      <c r="U29" s="14">
        <v>1000</v>
      </c>
      <c r="V29" s="14">
        <v>1000</v>
      </c>
      <c r="W29" s="14">
        <v>1000</v>
      </c>
      <c r="X29" s="14">
        <v>1000</v>
      </c>
      <c r="Y29" s="14">
        <v>1000</v>
      </c>
      <c r="Z29" s="14">
        <v>1000</v>
      </c>
      <c r="AA29" s="14">
        <v>1000</v>
      </c>
      <c r="AB29" s="14">
        <v>1000</v>
      </c>
      <c r="AC29" s="14">
        <v>1000</v>
      </c>
      <c r="AD29" s="14">
        <v>1000</v>
      </c>
      <c r="AE29" s="14">
        <v>1000</v>
      </c>
      <c r="AF29" s="7"/>
      <c r="AG29" s="8">
        <f t="shared" si="30"/>
        <v>9</v>
      </c>
      <c r="AJ29" s="13">
        <f t="shared" si="31"/>
        <v>-1</v>
      </c>
      <c r="AK29" s="11">
        <f t="shared" si="32"/>
        <v>-0.1111111111111111</v>
      </c>
      <c r="AL29" s="4"/>
      <c r="AN29" s="65"/>
      <c r="AO29" s="65"/>
    </row>
    <row r="30" spans="2:41">
      <c r="B30" s="2" t="s">
        <v>136</v>
      </c>
      <c r="C30" s="4"/>
      <c r="E30" s="14">
        <v>1000</v>
      </c>
      <c r="F30" s="14">
        <v>1000</v>
      </c>
      <c r="G30" s="14">
        <v>1000</v>
      </c>
      <c r="H30" s="14">
        <v>1000</v>
      </c>
      <c r="I30" s="14">
        <v>1000</v>
      </c>
      <c r="J30" s="14">
        <v>1000</v>
      </c>
      <c r="K30" s="14">
        <v>1000</v>
      </c>
      <c r="L30" s="14">
        <v>1000</v>
      </c>
      <c r="M30" s="14">
        <v>1000</v>
      </c>
      <c r="N30" s="7"/>
      <c r="O30" s="7"/>
      <c r="P30" s="7"/>
      <c r="Q30" s="7"/>
      <c r="R30" s="6">
        <f t="shared" si="26"/>
        <v>9</v>
      </c>
      <c r="T30" s="14">
        <v>1000</v>
      </c>
      <c r="U30" s="14">
        <v>1000</v>
      </c>
      <c r="V30" s="14">
        <v>1000</v>
      </c>
      <c r="W30" s="14">
        <v>1000</v>
      </c>
      <c r="X30" s="14">
        <v>1000</v>
      </c>
      <c r="Y30" s="14">
        <v>1000</v>
      </c>
      <c r="Z30" s="14">
        <v>1000</v>
      </c>
      <c r="AA30" s="14">
        <v>1000</v>
      </c>
      <c r="AB30" s="14">
        <v>1000</v>
      </c>
      <c r="AC30" s="14">
        <v>1000</v>
      </c>
      <c r="AD30" s="14">
        <v>1000</v>
      </c>
      <c r="AE30" s="14">
        <v>1000</v>
      </c>
      <c r="AF30" s="7"/>
      <c r="AG30" s="8">
        <f t="shared" si="30"/>
        <v>9</v>
      </c>
      <c r="AJ30" s="13">
        <f t="shared" si="31"/>
        <v>0</v>
      </c>
      <c r="AK30" s="11">
        <f t="shared" si="32"/>
        <v>0</v>
      </c>
      <c r="AL30" s="4"/>
      <c r="AN30" s="65"/>
      <c r="AO30" s="65"/>
    </row>
    <row r="31" spans="2:41">
      <c r="B31" s="2" t="s">
        <v>137</v>
      </c>
      <c r="C31" s="4"/>
      <c r="E31" s="14">
        <v>1000</v>
      </c>
      <c r="F31" s="14">
        <v>1000</v>
      </c>
      <c r="G31" s="14">
        <v>1000</v>
      </c>
      <c r="H31" s="14">
        <v>1000</v>
      </c>
      <c r="I31" s="14">
        <v>1000</v>
      </c>
      <c r="J31" s="14">
        <v>1000</v>
      </c>
      <c r="K31" s="14">
        <v>1000</v>
      </c>
      <c r="L31" s="14">
        <v>1000</v>
      </c>
      <c r="M31" s="14">
        <v>100000</v>
      </c>
      <c r="N31" s="7"/>
      <c r="O31" s="7"/>
      <c r="P31" s="7"/>
      <c r="Q31" s="7"/>
      <c r="R31" s="6">
        <f t="shared" si="26"/>
        <v>108</v>
      </c>
      <c r="T31" s="14">
        <v>1000</v>
      </c>
      <c r="U31" s="14">
        <v>1000</v>
      </c>
      <c r="V31" s="14">
        <v>1000</v>
      </c>
      <c r="W31" s="14">
        <v>1000</v>
      </c>
      <c r="X31" s="14">
        <v>1000</v>
      </c>
      <c r="Y31" s="14">
        <v>1000</v>
      </c>
      <c r="Z31" s="14">
        <v>1000</v>
      </c>
      <c r="AA31" s="14">
        <v>1000</v>
      </c>
      <c r="AB31" s="14">
        <v>1000</v>
      </c>
      <c r="AC31" s="14">
        <v>1000</v>
      </c>
      <c r="AD31" s="14">
        <v>1000</v>
      </c>
      <c r="AE31" s="14">
        <v>1000</v>
      </c>
      <c r="AF31" s="7"/>
      <c r="AG31" s="8">
        <f t="shared" si="30"/>
        <v>9</v>
      </c>
      <c r="AJ31" s="13">
        <f t="shared" si="31"/>
        <v>99</v>
      </c>
      <c r="AK31" s="11">
        <f t="shared" si="32"/>
        <v>11</v>
      </c>
      <c r="AL31" s="4"/>
      <c r="AN31" s="65"/>
      <c r="AO31" s="65"/>
    </row>
    <row r="32" spans="2:41">
      <c r="B32" s="2" t="s">
        <v>138</v>
      </c>
      <c r="C32" s="4"/>
      <c r="E32" s="14">
        <v>1000</v>
      </c>
      <c r="F32" s="14">
        <v>1000</v>
      </c>
      <c r="G32" s="14">
        <v>1000</v>
      </c>
      <c r="H32" s="14">
        <v>1000</v>
      </c>
      <c r="I32" s="14">
        <v>1000</v>
      </c>
      <c r="J32" s="14">
        <v>1000</v>
      </c>
      <c r="K32" s="14">
        <v>1000</v>
      </c>
      <c r="L32" s="14">
        <v>1000</v>
      </c>
      <c r="M32" s="14">
        <v>1000</v>
      </c>
      <c r="N32" s="7"/>
      <c r="O32" s="7"/>
      <c r="P32" s="7"/>
      <c r="Q32" s="7"/>
      <c r="R32" s="6">
        <f t="shared" si="26"/>
        <v>9</v>
      </c>
      <c r="T32" s="14">
        <v>1000</v>
      </c>
      <c r="U32" s="14">
        <v>1000</v>
      </c>
      <c r="V32" s="14">
        <v>1000</v>
      </c>
      <c r="W32" s="14">
        <v>1000</v>
      </c>
      <c r="X32" s="14">
        <v>1000</v>
      </c>
      <c r="Y32" s="14">
        <v>1000</v>
      </c>
      <c r="Z32" s="14">
        <v>1000</v>
      </c>
      <c r="AA32" s="14">
        <v>1000</v>
      </c>
      <c r="AB32" s="14">
        <v>1000</v>
      </c>
      <c r="AC32" s="14">
        <v>1000</v>
      </c>
      <c r="AD32" s="14">
        <v>1000</v>
      </c>
      <c r="AE32" s="14">
        <v>1000</v>
      </c>
      <c r="AF32" s="7"/>
      <c r="AG32" s="8">
        <f t="shared" si="30"/>
        <v>9</v>
      </c>
      <c r="AJ32" s="13">
        <f t="shared" si="31"/>
        <v>0</v>
      </c>
      <c r="AK32" s="11">
        <f t="shared" si="32"/>
        <v>0</v>
      </c>
      <c r="AL32" s="4"/>
      <c r="AN32" s="65"/>
      <c r="AO32" s="65"/>
    </row>
    <row r="33" spans="2:41">
      <c r="B33" s="2" t="s">
        <v>139</v>
      </c>
      <c r="C33" s="4"/>
      <c r="E33" s="14">
        <v>1000</v>
      </c>
      <c r="F33" s="14">
        <v>1000</v>
      </c>
      <c r="G33" s="14">
        <v>1000</v>
      </c>
      <c r="H33" s="14">
        <v>1000</v>
      </c>
      <c r="I33" s="14">
        <v>1000</v>
      </c>
      <c r="J33" s="14">
        <v>1000</v>
      </c>
      <c r="K33" s="14">
        <v>1000</v>
      </c>
      <c r="L33" s="14">
        <v>1000</v>
      </c>
      <c r="M33" s="14">
        <v>1000</v>
      </c>
      <c r="N33" s="7"/>
      <c r="O33" s="7"/>
      <c r="P33" s="7"/>
      <c r="Q33" s="7"/>
      <c r="R33" s="6">
        <f t="shared" si="26"/>
        <v>9</v>
      </c>
      <c r="T33" s="14">
        <v>1000</v>
      </c>
      <c r="U33" s="14">
        <v>1000</v>
      </c>
      <c r="V33" s="14">
        <v>1000</v>
      </c>
      <c r="W33" s="14">
        <v>1000</v>
      </c>
      <c r="X33" s="14">
        <v>1000</v>
      </c>
      <c r="Y33" s="14">
        <v>1000</v>
      </c>
      <c r="Z33" s="14">
        <v>1000</v>
      </c>
      <c r="AA33" s="14">
        <v>1000</v>
      </c>
      <c r="AB33" s="14">
        <v>1000</v>
      </c>
      <c r="AC33" s="14">
        <v>1000</v>
      </c>
      <c r="AD33" s="14">
        <v>1000</v>
      </c>
      <c r="AE33" s="14">
        <v>1000</v>
      </c>
      <c r="AF33" s="7"/>
      <c r="AG33" s="8">
        <f t="shared" si="30"/>
        <v>9</v>
      </c>
      <c r="AJ33" s="13">
        <f t="shared" si="31"/>
        <v>0</v>
      </c>
      <c r="AK33" s="11">
        <f t="shared" si="32"/>
        <v>0</v>
      </c>
      <c r="AL33" s="4"/>
      <c r="AN33" s="65"/>
      <c r="AO33" s="65"/>
    </row>
    <row r="34" spans="2:41">
      <c r="B34" s="2" t="s">
        <v>140</v>
      </c>
      <c r="C34" s="4"/>
      <c r="E34" s="14">
        <v>1000</v>
      </c>
      <c r="F34" s="14">
        <v>1000</v>
      </c>
      <c r="G34" s="14">
        <v>1000</v>
      </c>
      <c r="H34" s="14">
        <v>1000</v>
      </c>
      <c r="I34" s="14">
        <v>1000</v>
      </c>
      <c r="J34" s="14">
        <v>1000</v>
      </c>
      <c r="K34" s="14">
        <v>1000</v>
      </c>
      <c r="L34" s="14">
        <v>1000</v>
      </c>
      <c r="M34" s="14">
        <v>1000</v>
      </c>
      <c r="N34" s="7"/>
      <c r="O34" s="7"/>
      <c r="P34" s="7"/>
      <c r="Q34" s="7"/>
      <c r="R34" s="6">
        <f t="shared" si="26"/>
        <v>9</v>
      </c>
      <c r="T34" s="14">
        <v>1000</v>
      </c>
      <c r="U34" s="14">
        <v>1000</v>
      </c>
      <c r="V34" s="14">
        <v>1000</v>
      </c>
      <c r="W34" s="14">
        <v>1000</v>
      </c>
      <c r="X34" s="14">
        <v>1000</v>
      </c>
      <c r="Y34" s="14">
        <v>1000</v>
      </c>
      <c r="Z34" s="14">
        <v>1000</v>
      </c>
      <c r="AA34" s="14">
        <v>1000</v>
      </c>
      <c r="AB34" s="14">
        <v>1000</v>
      </c>
      <c r="AC34" s="14">
        <v>1000</v>
      </c>
      <c r="AD34" s="14">
        <v>1000</v>
      </c>
      <c r="AE34" s="14">
        <v>1000</v>
      </c>
      <c r="AF34" s="7"/>
      <c r="AG34" s="8">
        <f t="shared" si="30"/>
        <v>9</v>
      </c>
      <c r="AJ34" s="13">
        <f t="shared" si="31"/>
        <v>0</v>
      </c>
      <c r="AK34" s="11">
        <f t="shared" si="32"/>
        <v>0</v>
      </c>
      <c r="AL34" s="4"/>
      <c r="AN34" s="65"/>
      <c r="AO34" s="65"/>
    </row>
    <row r="35" spans="2:41">
      <c r="B35" s="2" t="s">
        <v>141</v>
      </c>
      <c r="C35" s="4"/>
      <c r="E35" s="14">
        <v>1000</v>
      </c>
      <c r="F35" s="14">
        <v>1000</v>
      </c>
      <c r="G35" s="14">
        <v>1000</v>
      </c>
      <c r="H35" s="14">
        <v>1000</v>
      </c>
      <c r="I35" s="14">
        <v>1000</v>
      </c>
      <c r="J35" s="14">
        <v>1000</v>
      </c>
      <c r="K35" s="14">
        <v>1000</v>
      </c>
      <c r="L35" s="14">
        <v>1000</v>
      </c>
      <c r="M35" s="14">
        <v>1000</v>
      </c>
      <c r="N35" s="7"/>
      <c r="O35" s="7"/>
      <c r="P35" s="7"/>
      <c r="Q35" s="7"/>
      <c r="R35" s="6">
        <f t="shared" si="26"/>
        <v>9</v>
      </c>
      <c r="T35" s="14">
        <v>1000</v>
      </c>
      <c r="U35" s="14">
        <v>1000</v>
      </c>
      <c r="V35" s="14">
        <v>1000</v>
      </c>
      <c r="W35" s="14">
        <v>1000</v>
      </c>
      <c r="X35" s="14">
        <v>1000</v>
      </c>
      <c r="Y35" s="14">
        <v>1000</v>
      </c>
      <c r="Z35" s="14">
        <v>1000</v>
      </c>
      <c r="AA35" s="14">
        <v>1000</v>
      </c>
      <c r="AB35" s="14">
        <v>1000</v>
      </c>
      <c r="AC35" s="14">
        <v>1000</v>
      </c>
      <c r="AD35" s="14">
        <v>1000</v>
      </c>
      <c r="AE35" s="14">
        <v>1000</v>
      </c>
      <c r="AF35" s="7"/>
      <c r="AG35" s="8">
        <f t="shared" si="30"/>
        <v>9</v>
      </c>
      <c r="AJ35" s="13">
        <f t="shared" si="31"/>
        <v>0</v>
      </c>
      <c r="AK35" s="11">
        <f t="shared" si="32"/>
        <v>0</v>
      </c>
      <c r="AL35" s="4"/>
      <c r="AN35" s="65"/>
      <c r="AO35" s="65"/>
    </row>
    <row r="36" spans="2:41">
      <c r="B36" s="2" t="s">
        <v>142</v>
      </c>
      <c r="C36" s="4"/>
      <c r="E36" s="14">
        <v>1000</v>
      </c>
      <c r="F36" s="14">
        <v>1000</v>
      </c>
      <c r="G36" s="14">
        <v>1000</v>
      </c>
      <c r="H36" s="14">
        <v>1000</v>
      </c>
      <c r="I36" s="14">
        <v>1000</v>
      </c>
      <c r="J36" s="14">
        <v>1000</v>
      </c>
      <c r="K36" s="14">
        <v>1000</v>
      </c>
      <c r="L36" s="14">
        <v>1000</v>
      </c>
      <c r="M36" s="14">
        <v>1000</v>
      </c>
      <c r="N36" s="7"/>
      <c r="O36" s="7"/>
      <c r="P36" s="7"/>
      <c r="Q36" s="7"/>
      <c r="R36" s="6">
        <f t="shared" si="26"/>
        <v>9</v>
      </c>
      <c r="T36" s="14">
        <v>1000</v>
      </c>
      <c r="U36" s="14">
        <v>1000</v>
      </c>
      <c r="V36" s="14">
        <v>1000</v>
      </c>
      <c r="W36" s="14">
        <v>1000</v>
      </c>
      <c r="X36" s="14">
        <v>1000</v>
      </c>
      <c r="Y36" s="14">
        <v>1000</v>
      </c>
      <c r="Z36" s="14">
        <v>1000</v>
      </c>
      <c r="AA36" s="14">
        <v>1000</v>
      </c>
      <c r="AB36" s="14">
        <v>1000</v>
      </c>
      <c r="AC36" s="14">
        <v>1000</v>
      </c>
      <c r="AD36" s="14">
        <v>1000</v>
      </c>
      <c r="AE36" s="14">
        <v>1000</v>
      </c>
      <c r="AF36" s="7"/>
      <c r="AG36" s="8">
        <f t="shared" si="30"/>
        <v>9</v>
      </c>
      <c r="AJ36" s="13">
        <f t="shared" si="31"/>
        <v>0</v>
      </c>
      <c r="AK36" s="11">
        <f t="shared" si="32"/>
        <v>0</v>
      </c>
      <c r="AL36" s="4"/>
      <c r="AN36" s="65"/>
      <c r="AO36" s="65"/>
    </row>
    <row r="37" spans="2:41">
      <c r="B37" s="2" t="s">
        <v>143</v>
      </c>
      <c r="C37" s="4"/>
      <c r="E37" s="14">
        <v>1000</v>
      </c>
      <c r="F37" s="14">
        <v>1000</v>
      </c>
      <c r="G37" s="14">
        <v>1000</v>
      </c>
      <c r="H37" s="14">
        <v>1000</v>
      </c>
      <c r="I37" s="14">
        <v>1000</v>
      </c>
      <c r="J37" s="14">
        <v>1000</v>
      </c>
      <c r="K37" s="14">
        <v>1000</v>
      </c>
      <c r="L37" s="14">
        <v>1000</v>
      </c>
      <c r="M37" s="14">
        <v>1000</v>
      </c>
      <c r="N37" s="7"/>
      <c r="O37" s="7"/>
      <c r="P37" s="7"/>
      <c r="Q37" s="7"/>
      <c r="R37" s="6">
        <f t="shared" si="26"/>
        <v>9</v>
      </c>
      <c r="T37" s="14">
        <v>1000</v>
      </c>
      <c r="U37" s="14">
        <v>1000</v>
      </c>
      <c r="V37" s="14">
        <v>1000</v>
      </c>
      <c r="W37" s="14">
        <v>1000</v>
      </c>
      <c r="X37" s="14">
        <v>1000</v>
      </c>
      <c r="Y37" s="14">
        <v>1000</v>
      </c>
      <c r="Z37" s="14">
        <v>1000</v>
      </c>
      <c r="AA37" s="14">
        <v>1000</v>
      </c>
      <c r="AB37" s="14">
        <v>1000</v>
      </c>
      <c r="AC37" s="14">
        <v>1000</v>
      </c>
      <c r="AD37" s="14">
        <v>1000</v>
      </c>
      <c r="AE37" s="14">
        <v>1000</v>
      </c>
      <c r="AF37" s="7"/>
      <c r="AG37" s="8">
        <f t="shared" si="30"/>
        <v>9</v>
      </c>
      <c r="AJ37" s="13">
        <f t="shared" si="31"/>
        <v>0</v>
      </c>
      <c r="AK37" s="11">
        <f t="shared" si="32"/>
        <v>0</v>
      </c>
      <c r="AL37" s="4"/>
      <c r="AN37" s="65"/>
      <c r="AO37" s="65"/>
    </row>
    <row r="38" spans="2:41">
      <c r="B38" s="2" t="s">
        <v>145</v>
      </c>
      <c r="C38" s="4"/>
      <c r="E38" s="14">
        <v>1000</v>
      </c>
      <c r="F38" s="14">
        <v>1000</v>
      </c>
      <c r="G38" s="14">
        <v>1000</v>
      </c>
      <c r="H38" s="14">
        <v>1000</v>
      </c>
      <c r="I38" s="14">
        <v>1000</v>
      </c>
      <c r="J38" s="14">
        <v>1000</v>
      </c>
      <c r="K38" s="14">
        <v>1000</v>
      </c>
      <c r="L38" s="14">
        <v>1000</v>
      </c>
      <c r="M38" s="14">
        <v>1000</v>
      </c>
      <c r="N38" s="7"/>
      <c r="O38" s="7"/>
      <c r="R38" s="8">
        <f t="shared" si="26"/>
        <v>9</v>
      </c>
      <c r="T38" s="14">
        <v>1000</v>
      </c>
      <c r="U38" s="14">
        <v>1000</v>
      </c>
      <c r="V38" s="14">
        <v>1000</v>
      </c>
      <c r="W38" s="14">
        <v>1000</v>
      </c>
      <c r="X38" s="14">
        <v>1000</v>
      </c>
      <c r="Y38" s="14">
        <v>1000</v>
      </c>
      <c r="Z38" s="14">
        <v>1000</v>
      </c>
      <c r="AA38" s="14">
        <v>1000</v>
      </c>
      <c r="AB38" s="14">
        <v>1000</v>
      </c>
      <c r="AC38" s="14">
        <v>1000</v>
      </c>
      <c r="AD38" s="14">
        <v>1000</v>
      </c>
      <c r="AE38" s="14">
        <v>1000</v>
      </c>
      <c r="AG38" s="8">
        <f t="shared" si="27"/>
        <v>9</v>
      </c>
      <c r="AJ38" s="13">
        <f t="shared" si="28"/>
        <v>0</v>
      </c>
      <c r="AK38" s="11">
        <f t="shared" si="29"/>
        <v>0</v>
      </c>
      <c r="AL38" s="4" t="s">
        <v>10</v>
      </c>
      <c r="AN38" s="65"/>
    </row>
    <row r="39" spans="2:41">
      <c r="B39" s="2" t="s">
        <v>120</v>
      </c>
      <c r="E39" s="51">
        <f t="shared" ref="E39:R39" si="33">SUM(E27:E38)</f>
        <v>11000</v>
      </c>
      <c r="F39" s="51">
        <f t="shared" si="33"/>
        <v>11000</v>
      </c>
      <c r="G39" s="51">
        <f t="shared" si="33"/>
        <v>11000</v>
      </c>
      <c r="H39" s="51">
        <f t="shared" si="33"/>
        <v>11000</v>
      </c>
      <c r="I39" s="51">
        <f t="shared" si="33"/>
        <v>11000</v>
      </c>
      <c r="J39" s="51">
        <f t="shared" si="33"/>
        <v>11000</v>
      </c>
      <c r="K39" s="51">
        <f t="shared" si="33"/>
        <v>11000</v>
      </c>
      <c r="L39" s="44">
        <f t="shared" si="33"/>
        <v>10000</v>
      </c>
      <c r="M39" s="51">
        <f t="shared" si="33"/>
        <v>109000</v>
      </c>
      <c r="N39" s="51">
        <f t="shared" si="33"/>
        <v>0</v>
      </c>
      <c r="O39" s="51">
        <f t="shared" si="33"/>
        <v>0</v>
      </c>
      <c r="P39" s="51">
        <f t="shared" si="33"/>
        <v>0</v>
      </c>
      <c r="Q39" s="32">
        <f t="shared" si="33"/>
        <v>0</v>
      </c>
      <c r="R39" s="51">
        <f t="shared" si="33"/>
        <v>196</v>
      </c>
      <c r="S39" s="13"/>
      <c r="T39" s="51">
        <f t="shared" ref="T39:AG39" si="34">SUM(T27:T38)</f>
        <v>12000</v>
      </c>
      <c r="U39" s="51">
        <f t="shared" si="34"/>
        <v>12000</v>
      </c>
      <c r="V39" s="51">
        <f t="shared" si="34"/>
        <v>12000</v>
      </c>
      <c r="W39" s="51">
        <f t="shared" si="34"/>
        <v>12000</v>
      </c>
      <c r="X39" s="51">
        <f t="shared" si="34"/>
        <v>12000</v>
      </c>
      <c r="Y39" s="51">
        <f t="shared" si="34"/>
        <v>12000</v>
      </c>
      <c r="Z39" s="51">
        <f t="shared" si="34"/>
        <v>12000</v>
      </c>
      <c r="AA39" s="51">
        <f t="shared" si="34"/>
        <v>12000</v>
      </c>
      <c r="AB39" s="51">
        <f t="shared" si="34"/>
        <v>12000</v>
      </c>
      <c r="AC39" s="51">
        <f t="shared" si="34"/>
        <v>12000</v>
      </c>
      <c r="AD39" s="51">
        <f t="shared" si="34"/>
        <v>12000</v>
      </c>
      <c r="AE39" s="51">
        <f t="shared" si="34"/>
        <v>12000</v>
      </c>
      <c r="AF39" s="32">
        <f t="shared" si="34"/>
        <v>0</v>
      </c>
      <c r="AG39" s="51">
        <f t="shared" si="34"/>
        <v>108</v>
      </c>
      <c r="AH39" s="13"/>
      <c r="AJ39" s="13">
        <f t="shared" si="28"/>
        <v>88</v>
      </c>
      <c r="AK39" s="11">
        <f t="shared" si="29"/>
        <v>0.81481481481481477</v>
      </c>
      <c r="AL39" s="4" t="s">
        <v>12</v>
      </c>
      <c r="AN39" s="12"/>
    </row>
    <row r="40" spans="2:41">
      <c r="L40" s="7"/>
      <c r="Z40" s="25"/>
      <c r="AL40" s="4"/>
    </row>
    <row r="41" spans="2:41" ht="19.5" thickBot="1">
      <c r="B41" s="2" t="s">
        <v>13</v>
      </c>
      <c r="E41" s="24">
        <f t="shared" ref="E41:P41" si="35">E25-E39</f>
        <v>-1000</v>
      </c>
      <c r="F41" s="24">
        <f t="shared" si="35"/>
        <v>-1000</v>
      </c>
      <c r="G41" s="24">
        <f t="shared" si="35"/>
        <v>-1000</v>
      </c>
      <c r="H41" s="24">
        <f t="shared" si="35"/>
        <v>-1000</v>
      </c>
      <c r="I41" s="24">
        <f t="shared" si="35"/>
        <v>-1000</v>
      </c>
      <c r="J41" s="24">
        <f t="shared" si="35"/>
        <v>-1000</v>
      </c>
      <c r="K41" s="24">
        <f t="shared" si="35"/>
        <v>-1000</v>
      </c>
      <c r="L41" s="47">
        <f t="shared" si="35"/>
        <v>0</v>
      </c>
      <c r="M41" s="24">
        <f t="shared" si="35"/>
        <v>-99000</v>
      </c>
      <c r="N41" s="24">
        <f t="shared" si="35"/>
        <v>0</v>
      </c>
      <c r="O41" s="24">
        <f t="shared" si="35"/>
        <v>0</v>
      </c>
      <c r="P41" s="24">
        <f t="shared" si="35"/>
        <v>0</v>
      </c>
      <c r="Q41" s="24"/>
      <c r="R41" s="24">
        <f>R25-R39</f>
        <v>-106</v>
      </c>
      <c r="T41" s="24">
        <f t="shared" ref="T41:AE41" si="36">T25-T39</f>
        <v>-3000</v>
      </c>
      <c r="U41" s="24">
        <f t="shared" si="36"/>
        <v>-2000</v>
      </c>
      <c r="V41" s="24">
        <f t="shared" si="36"/>
        <v>-2000</v>
      </c>
      <c r="W41" s="24">
        <f t="shared" si="36"/>
        <v>-3000</v>
      </c>
      <c r="X41" s="24">
        <f t="shared" si="36"/>
        <v>-3000</v>
      </c>
      <c r="Y41" s="24">
        <f t="shared" si="36"/>
        <v>-3000</v>
      </c>
      <c r="Z41" s="24">
        <f t="shared" si="36"/>
        <v>-3000</v>
      </c>
      <c r="AA41" s="24">
        <f t="shared" si="36"/>
        <v>-3000</v>
      </c>
      <c r="AB41" s="24">
        <f t="shared" si="36"/>
        <v>-3000</v>
      </c>
      <c r="AC41" s="24">
        <f t="shared" si="36"/>
        <v>-3000</v>
      </c>
      <c r="AD41" s="24">
        <f t="shared" si="36"/>
        <v>-3000</v>
      </c>
      <c r="AE41" s="24">
        <f t="shared" si="36"/>
        <v>-3000</v>
      </c>
      <c r="AF41" s="24"/>
      <c r="AG41" s="24">
        <f>AG25-AG39</f>
        <v>-25</v>
      </c>
      <c r="AJ41" s="13">
        <f t="shared" si="16"/>
        <v>-81</v>
      </c>
      <c r="AK41" s="11">
        <f t="shared" si="17"/>
        <v>3.24</v>
      </c>
    </row>
    <row r="42" spans="2:41" ht="19.5" thickTop="1"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6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6"/>
    </row>
    <row r="43" spans="2:41" ht="19.5" thickBot="1">
      <c r="B43" s="2" t="s">
        <v>14</v>
      </c>
      <c r="E43" s="47">
        <v>1000</v>
      </c>
      <c r="F43" s="47">
        <v>1000</v>
      </c>
      <c r="G43" s="47">
        <v>1000</v>
      </c>
      <c r="H43" s="47">
        <v>1000</v>
      </c>
      <c r="I43" s="47">
        <v>1000</v>
      </c>
      <c r="J43" s="47">
        <v>1000</v>
      </c>
      <c r="K43" s="47">
        <v>1000</v>
      </c>
      <c r="L43" s="47">
        <v>1000</v>
      </c>
      <c r="M43" s="47">
        <v>1000</v>
      </c>
      <c r="N43" s="47"/>
      <c r="O43" s="47"/>
      <c r="P43" s="47"/>
      <c r="Q43" s="46"/>
      <c r="R43" s="47">
        <f>ROUND(SUM(E43:Q43)/1000,0)</f>
        <v>9</v>
      </c>
      <c r="T43" s="47">
        <v>1000</v>
      </c>
      <c r="U43" s="47">
        <v>1000</v>
      </c>
      <c r="V43" s="47">
        <v>1000</v>
      </c>
      <c r="W43" s="47">
        <v>1000</v>
      </c>
      <c r="X43" s="47">
        <v>1000</v>
      </c>
      <c r="Y43" s="47">
        <v>1000</v>
      </c>
      <c r="Z43" s="47">
        <v>1000</v>
      </c>
      <c r="AA43" s="47">
        <v>1000</v>
      </c>
      <c r="AB43" s="47">
        <v>1000</v>
      </c>
      <c r="AC43" s="47">
        <v>1000</v>
      </c>
      <c r="AD43" s="47">
        <v>1000</v>
      </c>
      <c r="AE43" s="47">
        <v>1000</v>
      </c>
      <c r="AF43" s="46"/>
      <c r="AG43" s="24">
        <f>ROUND(SUM(T43:AB43)/1000,0)</f>
        <v>9</v>
      </c>
      <c r="AJ43" s="13">
        <f t="shared" si="16"/>
        <v>0</v>
      </c>
      <c r="AK43" s="11">
        <f t="shared" si="17"/>
        <v>0</v>
      </c>
      <c r="AN43" s="65"/>
    </row>
    <row r="44" spans="2:41" ht="10.5" customHeight="1" thickTop="1"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33"/>
      <c r="R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33"/>
      <c r="AG44" s="19"/>
      <c r="AJ44" s="13"/>
      <c r="AK44" s="48"/>
    </row>
    <row r="45" spans="2:41" outlineLevel="1">
      <c r="B45" s="2" t="s">
        <v>29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/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G45" s="8">
        <f>ROUND(SUM(T45:AF45)/1000,0)</f>
        <v>0</v>
      </c>
      <c r="AJ45" s="13" t="e">
        <f>AG45-#REF!</f>
        <v>#REF!</v>
      </c>
      <c r="AK45" s="11" t="e">
        <f>IF(#REF!=0,IF(AG45=0,"N/A","100%"),AJ45/#REF!)</f>
        <v>#REF!</v>
      </c>
      <c r="AL45" s="4"/>
    </row>
    <row r="46" spans="2:41" ht="18" customHeight="1">
      <c r="E46" s="7"/>
      <c r="F46" s="7"/>
      <c r="G46" s="7"/>
      <c r="H46" s="7"/>
      <c r="I46" s="7"/>
      <c r="J46" s="7"/>
      <c r="K46" s="2"/>
      <c r="L46" s="2"/>
      <c r="M46" s="2"/>
      <c r="N46" s="7"/>
      <c r="O46" s="7"/>
      <c r="P46" s="7"/>
      <c r="Q46" s="7"/>
      <c r="R46" s="6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6"/>
    </row>
    <row r="47" spans="2:41" ht="18" customHeight="1">
      <c r="E47" s="7"/>
      <c r="F47" s="7"/>
      <c r="G47" s="7"/>
      <c r="H47" s="7"/>
      <c r="I47" s="7"/>
      <c r="J47" s="7"/>
      <c r="K47" s="2"/>
      <c r="L47" s="2"/>
      <c r="M47" s="2"/>
      <c r="N47" s="7"/>
      <c r="O47" s="7"/>
      <c r="P47" s="7"/>
      <c r="Q47" s="7"/>
      <c r="R47" s="6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6"/>
    </row>
  </sheetData>
  <sortState ref="A27:AX38">
    <sortCondition descending="1" ref="R27:R38"/>
  </sortState>
  <mergeCells count="1">
    <mergeCell ref="AJ6:AK6"/>
  </mergeCells>
  <phoneticPr fontId="38" type="noConversion"/>
  <pageMargins left="0.45" right="0.2" top="0.5" bottom="0.31" header="0.3" footer="0.17"/>
  <pageSetup paperSize="9" scale="61" orientation="portrait" r:id="rId1"/>
  <headerFooter>
    <oddFooter>&amp;L&amp;8&amp;Z&amp;F&amp;C&amp;8Page &amp;P of &amp;N&amp;R&amp;8&amp;D&amp;T</oddFoot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tabColor rgb="FF7030A0"/>
    <pageSetUpPr fitToPage="1"/>
  </sheetPr>
  <dimension ref="A1:AN33"/>
  <sheetViews>
    <sheetView topLeftCell="A19" workbookViewId="0"/>
    <sheetView workbookViewId="1"/>
  </sheetViews>
  <sheetFormatPr defaultColWidth="9.140625" defaultRowHeight="18.75" outlineLevelRow="1" outlineLevelCol="1"/>
  <cols>
    <col min="1" max="1" width="5.7109375" style="2" customWidth="1"/>
    <col min="2" max="2" width="42" style="2" customWidth="1"/>
    <col min="3" max="3" width="8.7109375" style="2" customWidth="1"/>
    <col min="4" max="4" width="2.7109375" style="2" customWidth="1"/>
    <col min="5" max="5" width="19.28515625" style="14" hidden="1" customWidth="1" outlineLevel="1"/>
    <col min="6" max="6" width="18.85546875" style="14" hidden="1" customWidth="1" outlineLevel="1"/>
    <col min="7" max="7" width="19.7109375" style="14" hidden="1" customWidth="1" outlineLevel="1"/>
    <col min="8" max="10" width="21.140625" style="14" hidden="1" customWidth="1" outlineLevel="1"/>
    <col min="11" max="16" width="19.42578125" style="14" hidden="1" customWidth="1" outlineLevel="1"/>
    <col min="17" max="17" width="2.7109375" style="14" hidden="1" customWidth="1" outlineLevel="1"/>
    <col min="18" max="18" width="15.7109375" style="8" customWidth="1" collapsed="1"/>
    <col min="19" max="19" width="3.7109375" style="2" customWidth="1"/>
    <col min="20" max="20" width="19.28515625" style="14" hidden="1" customWidth="1" outlineLevel="1"/>
    <col min="21" max="21" width="18.85546875" style="14" hidden="1" customWidth="1" outlineLevel="1"/>
    <col min="22" max="22" width="19.7109375" style="14" hidden="1" customWidth="1" outlineLevel="1"/>
    <col min="23" max="25" width="21.140625" style="14" hidden="1" customWidth="1" outlineLevel="1"/>
    <col min="26" max="31" width="19.42578125" style="14" hidden="1" customWidth="1" outlineLevel="1"/>
    <col min="32" max="32" width="2.7109375" style="14" hidden="1" customWidth="1" outlineLevel="1"/>
    <col min="33" max="33" width="15.7109375" style="8" customWidth="1" collapsed="1"/>
    <col min="34" max="35" width="3.7109375" style="2" customWidth="1"/>
    <col min="36" max="36" width="15.42578125" style="2" customWidth="1"/>
    <col min="37" max="37" width="16.7109375" style="2" customWidth="1"/>
    <col min="38" max="38" width="9.140625" style="2"/>
    <col min="39" max="39" width="33.7109375" style="2" customWidth="1"/>
    <col min="40" max="16384" width="9.140625" style="2"/>
  </cols>
  <sheetData>
    <row r="1" spans="1:37">
      <c r="A1" s="28" t="s">
        <v>95</v>
      </c>
    </row>
    <row r="2" spans="1:37">
      <c r="A2" s="28" t="s">
        <v>2</v>
      </c>
    </row>
    <row r="3" spans="1:37">
      <c r="A3" s="28"/>
      <c r="R3" s="5"/>
      <c r="AG3" s="5"/>
    </row>
    <row r="4" spans="1:37">
      <c r="A4" s="28"/>
      <c r="R4" s="5" t="s">
        <v>4</v>
      </c>
      <c r="AG4" s="5" t="s">
        <v>4</v>
      </c>
    </row>
    <row r="5" spans="1:37">
      <c r="E5" s="39">
        <v>44652</v>
      </c>
      <c r="F5" s="39">
        <v>44682</v>
      </c>
      <c r="G5" s="39">
        <v>44713</v>
      </c>
      <c r="H5" s="39">
        <v>44743</v>
      </c>
      <c r="I5" s="39">
        <v>44774</v>
      </c>
      <c r="J5" s="39">
        <v>44805</v>
      </c>
      <c r="K5" s="39">
        <v>44835</v>
      </c>
      <c r="L5" s="39">
        <v>44866</v>
      </c>
      <c r="M5" s="39">
        <v>44896</v>
      </c>
      <c r="N5" s="39">
        <v>44927</v>
      </c>
      <c r="O5" s="39">
        <v>44958</v>
      </c>
      <c r="P5" s="39">
        <v>44986</v>
      </c>
      <c r="Q5" s="39"/>
      <c r="R5" s="39">
        <v>44896</v>
      </c>
      <c r="T5" s="39">
        <v>44287</v>
      </c>
      <c r="U5" s="39">
        <v>44317</v>
      </c>
      <c r="V5" s="39">
        <v>44348</v>
      </c>
      <c r="W5" s="39">
        <v>44378</v>
      </c>
      <c r="X5" s="39">
        <v>44409</v>
      </c>
      <c r="Y5" s="39">
        <v>44440</v>
      </c>
      <c r="Z5" s="39">
        <v>44470</v>
      </c>
      <c r="AA5" s="39">
        <v>44501</v>
      </c>
      <c r="AB5" s="39">
        <v>44531</v>
      </c>
      <c r="AC5" s="39">
        <v>44562</v>
      </c>
      <c r="AD5" s="39">
        <v>44593</v>
      </c>
      <c r="AE5" s="39">
        <v>44621</v>
      </c>
      <c r="AF5" s="39"/>
      <c r="AG5" s="39">
        <v>44531</v>
      </c>
      <c r="AJ5" s="331" t="s">
        <v>5</v>
      </c>
      <c r="AK5" s="331"/>
    </row>
    <row r="6" spans="1:37" ht="18.75" customHeight="1">
      <c r="C6" s="4" t="s">
        <v>7</v>
      </c>
      <c r="N6" s="7"/>
      <c r="R6" s="5" t="s">
        <v>8</v>
      </c>
      <c r="AC6" s="7"/>
      <c r="AG6" s="5" t="s">
        <v>8</v>
      </c>
      <c r="AJ6" s="5" t="s">
        <v>8</v>
      </c>
      <c r="AK6" s="4" t="s">
        <v>9</v>
      </c>
    </row>
    <row r="7" spans="1:37">
      <c r="C7" s="4"/>
      <c r="N7" s="7"/>
      <c r="R7" s="5"/>
      <c r="AC7" s="7"/>
      <c r="AG7" s="5"/>
      <c r="AJ7" s="5"/>
      <c r="AK7" s="4"/>
    </row>
    <row r="8" spans="1:37">
      <c r="B8" s="2" t="s">
        <v>123</v>
      </c>
      <c r="C8" s="4"/>
      <c r="E8" s="14">
        <v>1000</v>
      </c>
      <c r="F8" s="14">
        <v>1000</v>
      </c>
      <c r="G8" s="14">
        <v>1000</v>
      </c>
      <c r="H8" s="14">
        <v>1000</v>
      </c>
      <c r="I8" s="14">
        <v>1000</v>
      </c>
      <c r="J8" s="14">
        <v>1000</v>
      </c>
      <c r="K8" s="14">
        <v>1000</v>
      </c>
      <c r="L8" s="14">
        <v>1000</v>
      </c>
      <c r="M8" s="14">
        <v>1000</v>
      </c>
      <c r="N8" s="33"/>
      <c r="O8" s="25"/>
      <c r="P8" s="25"/>
      <c r="R8" s="20">
        <f t="shared" ref="R8:R13" si="0">ROUND(SUM(E8:Q8)/1000,0)</f>
        <v>9</v>
      </c>
      <c r="T8" s="14">
        <v>1000</v>
      </c>
      <c r="U8" s="14">
        <v>1000</v>
      </c>
      <c r="V8" s="14">
        <v>1000</v>
      </c>
      <c r="W8" s="14">
        <v>1000</v>
      </c>
      <c r="X8" s="14">
        <v>1000</v>
      </c>
      <c r="Y8" s="14">
        <v>1000</v>
      </c>
      <c r="Z8" s="14">
        <v>1000</v>
      </c>
      <c r="AA8" s="14">
        <v>1000</v>
      </c>
      <c r="AB8" s="14">
        <v>1000</v>
      </c>
      <c r="AC8" s="14">
        <v>1000</v>
      </c>
      <c r="AD8" s="14">
        <v>1000</v>
      </c>
      <c r="AE8" s="14">
        <v>1000</v>
      </c>
      <c r="AG8" s="20">
        <f>ROUND(SUM(T8:AB8)/1000,0)</f>
        <v>9</v>
      </c>
      <c r="AJ8" s="13">
        <f>R8-AG8</f>
        <v>0</v>
      </c>
      <c r="AK8" s="11">
        <f>IF(AG8=0,IF(R8=0,"N/A","100%"),AJ8/AG8)</f>
        <v>0</v>
      </c>
    </row>
    <row r="9" spans="1:37">
      <c r="B9" s="2" t="s">
        <v>124</v>
      </c>
      <c r="C9" s="4"/>
      <c r="E9" s="14">
        <v>1000</v>
      </c>
      <c r="F9" s="14">
        <v>1000</v>
      </c>
      <c r="G9" s="14">
        <v>1000</v>
      </c>
      <c r="H9" s="14">
        <v>1000</v>
      </c>
      <c r="I9" s="14">
        <v>1000</v>
      </c>
      <c r="J9" s="14">
        <v>1000</v>
      </c>
      <c r="K9" s="14">
        <v>1000</v>
      </c>
      <c r="L9" s="14">
        <v>1000</v>
      </c>
      <c r="M9" s="14">
        <v>1000</v>
      </c>
      <c r="N9" s="33"/>
      <c r="O9" s="25"/>
      <c r="P9" s="25"/>
      <c r="R9" s="20">
        <f t="shared" si="0"/>
        <v>9</v>
      </c>
      <c r="T9" s="14">
        <v>1000</v>
      </c>
      <c r="U9" s="14">
        <v>1000</v>
      </c>
      <c r="V9" s="14">
        <v>1000</v>
      </c>
      <c r="W9" s="14">
        <v>1000</v>
      </c>
      <c r="X9" s="14">
        <v>1000</v>
      </c>
      <c r="Y9" s="14">
        <v>1000</v>
      </c>
      <c r="Z9" s="14">
        <v>1000</v>
      </c>
      <c r="AA9" s="14">
        <v>1000</v>
      </c>
      <c r="AB9" s="14">
        <v>1000</v>
      </c>
      <c r="AC9" s="14">
        <v>1000</v>
      </c>
      <c r="AD9" s="14">
        <v>1000</v>
      </c>
      <c r="AE9" s="14">
        <v>1000</v>
      </c>
      <c r="AG9" s="20">
        <f>ROUND(SUM(T9:AB9)/1000,0)</f>
        <v>9</v>
      </c>
      <c r="AJ9" s="13">
        <f t="shared" ref="AJ9:AJ31" si="1">R9-AG9</f>
        <v>0</v>
      </c>
      <c r="AK9" s="11">
        <f t="shared" ref="AK9:AK14" si="2">IF(AG9=0,IF(R9=0,"N/A","100%"),AJ9/AG9)</f>
        <v>0</v>
      </c>
    </row>
    <row r="10" spans="1:37">
      <c r="B10" s="2" t="s">
        <v>125</v>
      </c>
      <c r="C10" s="4"/>
      <c r="E10" s="14">
        <v>1000</v>
      </c>
      <c r="F10" s="14">
        <v>1000</v>
      </c>
      <c r="G10" s="14">
        <v>1000</v>
      </c>
      <c r="H10" s="14">
        <v>1000</v>
      </c>
      <c r="I10" s="14">
        <v>1000</v>
      </c>
      <c r="J10" s="14">
        <v>1000</v>
      </c>
      <c r="K10" s="14">
        <v>1000</v>
      </c>
      <c r="L10" s="14">
        <v>1000</v>
      </c>
      <c r="M10" s="14">
        <v>1000</v>
      </c>
      <c r="N10" s="33"/>
      <c r="O10" s="33"/>
      <c r="P10" s="33"/>
      <c r="R10" s="20">
        <f t="shared" si="0"/>
        <v>9</v>
      </c>
      <c r="T10" s="14">
        <v>1000</v>
      </c>
      <c r="U10" s="14">
        <v>1000</v>
      </c>
      <c r="V10" s="14">
        <v>1000</v>
      </c>
      <c r="W10" s="14">
        <v>1000</v>
      </c>
      <c r="X10" s="14">
        <v>1000</v>
      </c>
      <c r="Y10" s="14">
        <v>1000</v>
      </c>
      <c r="Z10" s="14">
        <v>1000</v>
      </c>
      <c r="AA10" s="14">
        <v>1000</v>
      </c>
      <c r="AB10" s="14">
        <v>1000</v>
      </c>
      <c r="AC10" s="14">
        <v>1000</v>
      </c>
      <c r="AD10" s="14">
        <v>1000</v>
      </c>
      <c r="AE10" s="14">
        <v>1000</v>
      </c>
      <c r="AG10" s="20">
        <f>ROUND(SUM(T10:AB10)/1000,0)</f>
        <v>9</v>
      </c>
      <c r="AJ10" s="13">
        <f t="shared" si="1"/>
        <v>0</v>
      </c>
      <c r="AK10" s="11">
        <f t="shared" si="2"/>
        <v>0</v>
      </c>
    </row>
    <row r="11" spans="1:37" ht="17.25" customHeight="1">
      <c r="B11" s="2" t="s">
        <v>126</v>
      </c>
      <c r="C11" s="4"/>
      <c r="E11" s="25">
        <v>0</v>
      </c>
      <c r="F11" s="25">
        <v>0</v>
      </c>
      <c r="G11" s="25">
        <v>0</v>
      </c>
      <c r="H11" s="25">
        <v>0</v>
      </c>
      <c r="I11" s="33"/>
      <c r="J11" s="25"/>
      <c r="K11" s="25"/>
      <c r="L11" s="25"/>
      <c r="M11" s="25"/>
      <c r="N11" s="33"/>
      <c r="O11" s="25"/>
      <c r="P11" s="25"/>
      <c r="R11" s="20">
        <f t="shared" si="0"/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33">
        <v>0</v>
      </c>
      <c r="AD11" s="25">
        <v>0</v>
      </c>
      <c r="AE11" s="25">
        <v>0</v>
      </c>
      <c r="AG11" s="20">
        <f>ROUND(SUM(T11:AB11)/1000,0)</f>
        <v>0</v>
      </c>
      <c r="AJ11" s="13">
        <f t="shared" si="1"/>
        <v>0</v>
      </c>
      <c r="AK11" s="11" t="str">
        <f t="shared" si="2"/>
        <v>N/A</v>
      </c>
    </row>
    <row r="12" spans="1:37" ht="19.5" customHeight="1">
      <c r="B12" s="2" t="s">
        <v>127</v>
      </c>
      <c r="C12" s="4"/>
      <c r="E12" s="25">
        <v>0</v>
      </c>
      <c r="F12" s="25">
        <v>0</v>
      </c>
      <c r="G12" s="25">
        <v>0</v>
      </c>
      <c r="H12" s="25">
        <v>0</v>
      </c>
      <c r="I12" s="33"/>
      <c r="J12" s="25"/>
      <c r="K12" s="25"/>
      <c r="L12" s="25"/>
      <c r="M12" s="25"/>
      <c r="N12" s="33"/>
      <c r="O12" s="25"/>
      <c r="P12" s="25"/>
      <c r="R12" s="20">
        <f t="shared" si="0"/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33">
        <v>0</v>
      </c>
      <c r="AD12" s="25">
        <v>0</v>
      </c>
      <c r="AE12" s="25">
        <v>0</v>
      </c>
      <c r="AG12" s="20">
        <f>ROUND(SUM(T12:AB12)/1000,0)</f>
        <v>0</v>
      </c>
      <c r="AJ12" s="13">
        <f t="shared" si="1"/>
        <v>0</v>
      </c>
      <c r="AK12" s="11" t="str">
        <f t="shared" si="2"/>
        <v>N/A</v>
      </c>
    </row>
    <row r="13" spans="1:37" ht="20.25" customHeight="1" outlineLevel="1">
      <c r="B13" s="2" t="s">
        <v>128</v>
      </c>
      <c r="C13" s="4"/>
      <c r="E13" s="25">
        <v>0</v>
      </c>
      <c r="F13" s="33">
        <v>0</v>
      </c>
      <c r="G13" s="33">
        <v>0</v>
      </c>
      <c r="H13" s="25">
        <v>0</v>
      </c>
      <c r="I13" s="25"/>
      <c r="J13" s="25"/>
      <c r="K13" s="25"/>
      <c r="L13" s="25"/>
      <c r="M13" s="25"/>
      <c r="N13" s="33"/>
      <c r="O13" s="25"/>
      <c r="P13" s="25"/>
      <c r="Q13" s="25"/>
      <c r="R13" s="20">
        <f t="shared" si="0"/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33">
        <v>0</v>
      </c>
      <c r="AD13" s="25">
        <v>0</v>
      </c>
      <c r="AE13" s="25">
        <v>0</v>
      </c>
      <c r="AF13" s="25"/>
      <c r="AG13" s="20">
        <f t="shared" ref="AG13" si="3">ROUND(SUM(T13:W13)/1000,0)</f>
        <v>0</v>
      </c>
      <c r="AJ13" s="13">
        <f t="shared" si="1"/>
        <v>0</v>
      </c>
      <c r="AK13" s="11" t="str">
        <f t="shared" si="2"/>
        <v>N/A</v>
      </c>
    </row>
    <row r="14" spans="1:37" ht="19.5" thickBot="1">
      <c r="B14" s="2" t="s">
        <v>146</v>
      </c>
      <c r="C14" s="4"/>
      <c r="E14" s="10">
        <f t="shared" ref="E14:P14" si="4">SUM(E8:E13)</f>
        <v>3000</v>
      </c>
      <c r="F14" s="10">
        <f t="shared" si="4"/>
        <v>3000</v>
      </c>
      <c r="G14" s="10">
        <f t="shared" si="4"/>
        <v>3000</v>
      </c>
      <c r="H14" s="10">
        <f t="shared" si="4"/>
        <v>3000</v>
      </c>
      <c r="I14" s="10">
        <f t="shared" si="4"/>
        <v>3000</v>
      </c>
      <c r="J14" s="10">
        <f t="shared" si="4"/>
        <v>3000</v>
      </c>
      <c r="K14" s="10">
        <f t="shared" si="4"/>
        <v>3000</v>
      </c>
      <c r="L14" s="10">
        <f t="shared" si="4"/>
        <v>3000</v>
      </c>
      <c r="M14" s="10">
        <f t="shared" si="4"/>
        <v>3000</v>
      </c>
      <c r="N14" s="10">
        <f t="shared" si="4"/>
        <v>0</v>
      </c>
      <c r="O14" s="10">
        <f t="shared" si="4"/>
        <v>0</v>
      </c>
      <c r="P14" s="10">
        <f t="shared" si="4"/>
        <v>0</v>
      </c>
      <c r="R14" s="10">
        <f>SUM(R8:R13)</f>
        <v>27</v>
      </c>
      <c r="T14" s="10">
        <f t="shared" ref="T14:AE14" si="5">SUM(T8:T13)</f>
        <v>3000</v>
      </c>
      <c r="U14" s="10">
        <f t="shared" si="5"/>
        <v>3000</v>
      </c>
      <c r="V14" s="10">
        <f t="shared" si="5"/>
        <v>3000</v>
      </c>
      <c r="W14" s="10">
        <f t="shared" si="5"/>
        <v>3000</v>
      </c>
      <c r="X14" s="10">
        <f t="shared" si="5"/>
        <v>3000</v>
      </c>
      <c r="Y14" s="10">
        <f t="shared" si="5"/>
        <v>3000</v>
      </c>
      <c r="Z14" s="10">
        <f t="shared" si="5"/>
        <v>3000</v>
      </c>
      <c r="AA14" s="10">
        <f t="shared" si="5"/>
        <v>3000</v>
      </c>
      <c r="AB14" s="10">
        <f t="shared" si="5"/>
        <v>3000</v>
      </c>
      <c r="AC14" s="10">
        <f t="shared" si="5"/>
        <v>3000</v>
      </c>
      <c r="AD14" s="10">
        <f t="shared" si="5"/>
        <v>3000</v>
      </c>
      <c r="AE14" s="10">
        <f t="shared" si="5"/>
        <v>3000</v>
      </c>
      <c r="AG14" s="10">
        <f>SUM(AG8:AG13)</f>
        <v>27</v>
      </c>
      <c r="AJ14" s="13">
        <f t="shared" si="1"/>
        <v>0</v>
      </c>
      <c r="AK14" s="11">
        <f t="shared" si="2"/>
        <v>0</v>
      </c>
    </row>
    <row r="15" spans="1:37" ht="19.5" thickTop="1">
      <c r="C15" s="4"/>
      <c r="E15" s="25"/>
      <c r="F15" s="25"/>
      <c r="G15" s="33"/>
      <c r="H15" s="25"/>
      <c r="I15" s="25"/>
      <c r="J15" s="25"/>
      <c r="K15" s="25"/>
      <c r="L15" s="25"/>
      <c r="M15" s="25"/>
      <c r="N15" s="25"/>
      <c r="O15" s="25"/>
      <c r="P15" s="25"/>
      <c r="R15" s="20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G15" s="20"/>
      <c r="AJ15" s="13"/>
      <c r="AK15" s="11"/>
    </row>
    <row r="16" spans="1:37">
      <c r="B16" s="2" t="s">
        <v>129</v>
      </c>
      <c r="C16" s="4"/>
      <c r="E16" s="14">
        <v>1000</v>
      </c>
      <c r="F16" s="14">
        <v>1000</v>
      </c>
      <c r="G16" s="14">
        <v>1000</v>
      </c>
      <c r="H16" s="14">
        <v>1000</v>
      </c>
      <c r="I16" s="14">
        <v>1000</v>
      </c>
      <c r="J16" s="14">
        <v>1000</v>
      </c>
      <c r="K16" s="14">
        <v>1000</v>
      </c>
      <c r="L16" s="14">
        <v>1000</v>
      </c>
      <c r="M16" s="14">
        <v>1000</v>
      </c>
      <c r="N16" s="33"/>
      <c r="O16" s="33"/>
      <c r="P16" s="33"/>
      <c r="R16" s="20">
        <f t="shared" ref="R16:R30" si="6">ROUND(SUM(E16:Q16)/1000,0)</f>
        <v>9</v>
      </c>
      <c r="T16" s="14">
        <v>1000</v>
      </c>
      <c r="U16" s="14">
        <v>1000</v>
      </c>
      <c r="V16" s="14">
        <v>1000</v>
      </c>
      <c r="W16" s="14">
        <v>1000</v>
      </c>
      <c r="X16" s="14">
        <v>1000</v>
      </c>
      <c r="Y16" s="14">
        <v>1000</v>
      </c>
      <c r="Z16" s="14">
        <v>1000</v>
      </c>
      <c r="AA16" s="14">
        <v>1000</v>
      </c>
      <c r="AB16" s="14">
        <v>1000</v>
      </c>
      <c r="AC16" s="14">
        <v>1000</v>
      </c>
      <c r="AD16" s="14">
        <v>1000</v>
      </c>
      <c r="AE16" s="14">
        <v>1000</v>
      </c>
      <c r="AG16" s="8">
        <f t="shared" ref="AG16:AG30" si="7">ROUND(SUM(T16:AB16)/1000,0)</f>
        <v>9</v>
      </c>
      <c r="AJ16" s="13">
        <f t="shared" ref="AJ16:AJ30" si="8">R16-AG16</f>
        <v>0</v>
      </c>
      <c r="AK16" s="11">
        <f t="shared" ref="AK16:AK30" si="9">IF(AG16=0,IF(R16=0,"N/A","100%"),AJ16/AG16)</f>
        <v>0</v>
      </c>
    </row>
    <row r="17" spans="2:40">
      <c r="B17" s="2" t="s">
        <v>130</v>
      </c>
      <c r="C17" s="55"/>
      <c r="E17" s="14">
        <v>1000</v>
      </c>
      <c r="F17" s="14">
        <v>1000</v>
      </c>
      <c r="G17" s="14">
        <v>1000</v>
      </c>
      <c r="H17" s="14">
        <v>1000</v>
      </c>
      <c r="I17" s="14">
        <v>1000</v>
      </c>
      <c r="J17" s="14">
        <v>1000</v>
      </c>
      <c r="K17" s="14">
        <v>1000</v>
      </c>
      <c r="L17" s="14">
        <v>1000</v>
      </c>
      <c r="M17" s="14">
        <v>1000</v>
      </c>
      <c r="N17" s="33"/>
      <c r="O17" s="33"/>
      <c r="P17" s="33"/>
      <c r="R17" s="20">
        <f t="shared" si="6"/>
        <v>9</v>
      </c>
      <c r="T17" s="14">
        <v>1000</v>
      </c>
      <c r="U17" s="14">
        <v>1000</v>
      </c>
      <c r="V17" s="14">
        <v>1000</v>
      </c>
      <c r="W17" s="14">
        <v>1000</v>
      </c>
      <c r="X17" s="14">
        <v>1000</v>
      </c>
      <c r="Y17" s="14">
        <v>1000</v>
      </c>
      <c r="Z17" s="14">
        <v>1000</v>
      </c>
      <c r="AA17" s="14">
        <v>1000</v>
      </c>
      <c r="AB17" s="14">
        <v>1000</v>
      </c>
      <c r="AC17" s="14">
        <v>1000</v>
      </c>
      <c r="AD17" s="14">
        <v>1000</v>
      </c>
      <c r="AE17" s="14">
        <v>1000</v>
      </c>
      <c r="AG17" s="8">
        <f t="shared" si="7"/>
        <v>9</v>
      </c>
      <c r="AJ17" s="13">
        <f t="shared" si="8"/>
        <v>0</v>
      </c>
      <c r="AK17" s="11">
        <f t="shared" si="9"/>
        <v>0</v>
      </c>
    </row>
    <row r="18" spans="2:40">
      <c r="B18" s="2" t="s">
        <v>131</v>
      </c>
      <c r="C18" s="4">
        <v>1</v>
      </c>
      <c r="E18" s="14">
        <v>1000</v>
      </c>
      <c r="F18" s="14">
        <v>0</v>
      </c>
      <c r="G18" s="14">
        <v>0</v>
      </c>
      <c r="H18" s="14">
        <v>1000</v>
      </c>
      <c r="I18" s="14">
        <v>1000</v>
      </c>
      <c r="J18" s="14">
        <v>1000</v>
      </c>
      <c r="K18" s="14">
        <v>1000</v>
      </c>
      <c r="L18" s="14">
        <v>990</v>
      </c>
      <c r="M18" s="14">
        <v>1000</v>
      </c>
      <c r="N18" s="33"/>
      <c r="O18" s="33"/>
      <c r="P18" s="33"/>
      <c r="R18" s="20">
        <f t="shared" si="6"/>
        <v>7</v>
      </c>
      <c r="T18" s="14">
        <v>1000</v>
      </c>
      <c r="U18" s="14">
        <v>1000</v>
      </c>
      <c r="V18" s="14">
        <v>1000</v>
      </c>
      <c r="W18" s="14">
        <v>1000</v>
      </c>
      <c r="X18" s="14">
        <v>1000</v>
      </c>
      <c r="Y18" s="14">
        <v>1000</v>
      </c>
      <c r="Z18" s="14">
        <v>1000</v>
      </c>
      <c r="AA18" s="14">
        <v>1000</v>
      </c>
      <c r="AB18" s="14">
        <v>1000</v>
      </c>
      <c r="AC18" s="14">
        <v>1000</v>
      </c>
      <c r="AD18" s="14">
        <v>1000</v>
      </c>
      <c r="AE18" s="14">
        <v>1000</v>
      </c>
      <c r="AG18" s="8">
        <f t="shared" si="7"/>
        <v>9</v>
      </c>
      <c r="AJ18" s="13">
        <f t="shared" si="8"/>
        <v>-2</v>
      </c>
      <c r="AK18" s="11">
        <f t="shared" si="9"/>
        <v>-0.22222222222222221</v>
      </c>
    </row>
    <row r="19" spans="2:40">
      <c r="B19" s="2" t="s">
        <v>132</v>
      </c>
      <c r="C19" s="4"/>
      <c r="E19" s="14">
        <v>1000</v>
      </c>
      <c r="F19" s="14">
        <v>1000</v>
      </c>
      <c r="G19" s="14">
        <v>1000</v>
      </c>
      <c r="H19" s="14">
        <v>1000</v>
      </c>
      <c r="I19" s="14">
        <v>1000</v>
      </c>
      <c r="J19" s="14">
        <v>1000</v>
      </c>
      <c r="K19" s="14">
        <v>1000</v>
      </c>
      <c r="L19" s="14">
        <v>1000</v>
      </c>
      <c r="M19" s="14">
        <v>990</v>
      </c>
      <c r="N19" s="33"/>
      <c r="O19" s="33"/>
      <c r="P19" s="33"/>
      <c r="R19" s="20">
        <f t="shared" si="6"/>
        <v>9</v>
      </c>
      <c r="T19" s="14">
        <v>1000</v>
      </c>
      <c r="U19" s="14">
        <v>1000</v>
      </c>
      <c r="V19" s="14">
        <v>1000</v>
      </c>
      <c r="W19" s="14">
        <v>1000</v>
      </c>
      <c r="X19" s="14">
        <v>1000</v>
      </c>
      <c r="Y19" s="14">
        <v>1000</v>
      </c>
      <c r="Z19" s="14">
        <v>1000</v>
      </c>
      <c r="AA19" s="14">
        <v>1000</v>
      </c>
      <c r="AB19" s="14">
        <v>1000</v>
      </c>
      <c r="AC19" s="14">
        <v>1000</v>
      </c>
      <c r="AD19" s="14">
        <v>1000</v>
      </c>
      <c r="AE19" s="14">
        <v>1000</v>
      </c>
      <c r="AG19" s="8">
        <f t="shared" si="7"/>
        <v>9</v>
      </c>
      <c r="AJ19" s="13">
        <f t="shared" si="8"/>
        <v>0</v>
      </c>
      <c r="AK19" s="11">
        <f t="shared" si="9"/>
        <v>0</v>
      </c>
    </row>
    <row r="20" spans="2:40">
      <c r="B20" s="2" t="s">
        <v>133</v>
      </c>
      <c r="C20" s="4"/>
      <c r="E20" s="14">
        <v>1000</v>
      </c>
      <c r="F20" s="14">
        <v>1000</v>
      </c>
      <c r="G20" s="14">
        <v>1000</v>
      </c>
      <c r="H20" s="14">
        <v>1000</v>
      </c>
      <c r="I20" s="14">
        <v>1000</v>
      </c>
      <c r="J20" s="14">
        <v>1000</v>
      </c>
      <c r="K20" s="14">
        <v>1000</v>
      </c>
      <c r="L20" s="14">
        <v>1000</v>
      </c>
      <c r="M20" s="14">
        <v>0</v>
      </c>
      <c r="N20" s="33"/>
      <c r="O20" s="33"/>
      <c r="P20" s="33"/>
      <c r="R20" s="20">
        <f t="shared" si="6"/>
        <v>8</v>
      </c>
      <c r="T20" s="14">
        <v>1000</v>
      </c>
      <c r="U20" s="14">
        <v>1000</v>
      </c>
      <c r="V20" s="14">
        <v>1000</v>
      </c>
      <c r="W20" s="14">
        <v>1000</v>
      </c>
      <c r="X20" s="14">
        <v>1000</v>
      </c>
      <c r="Y20" s="14">
        <v>1000</v>
      </c>
      <c r="Z20" s="14">
        <v>1000</v>
      </c>
      <c r="AA20" s="14">
        <v>1000</v>
      </c>
      <c r="AB20" s="14">
        <v>1000</v>
      </c>
      <c r="AC20" s="14">
        <v>1000</v>
      </c>
      <c r="AD20" s="14">
        <v>1000</v>
      </c>
      <c r="AE20" s="14">
        <v>1000</v>
      </c>
      <c r="AG20" s="8">
        <f t="shared" si="7"/>
        <v>9</v>
      </c>
      <c r="AJ20" s="13">
        <f t="shared" si="8"/>
        <v>-1</v>
      </c>
      <c r="AK20" s="11">
        <f t="shared" si="9"/>
        <v>-0.1111111111111111</v>
      </c>
    </row>
    <row r="21" spans="2:40">
      <c r="B21" s="2" t="s">
        <v>134</v>
      </c>
      <c r="C21" s="4">
        <v>2</v>
      </c>
      <c r="E21" s="14">
        <v>1000</v>
      </c>
      <c r="F21" s="14">
        <v>1000</v>
      </c>
      <c r="G21" s="14">
        <v>1000</v>
      </c>
      <c r="H21" s="14">
        <v>1000</v>
      </c>
      <c r="I21" s="14">
        <v>1000</v>
      </c>
      <c r="J21" s="14">
        <v>1000</v>
      </c>
      <c r="K21" s="14">
        <v>1000</v>
      </c>
      <c r="L21" s="14">
        <v>0</v>
      </c>
      <c r="M21" s="14">
        <v>0</v>
      </c>
      <c r="N21" s="33"/>
      <c r="O21" s="33"/>
      <c r="P21" s="33"/>
      <c r="R21" s="20">
        <f t="shared" si="6"/>
        <v>7</v>
      </c>
      <c r="T21" s="14">
        <v>1000</v>
      </c>
      <c r="U21" s="14">
        <v>1000</v>
      </c>
      <c r="V21" s="14">
        <v>1000</v>
      </c>
      <c r="W21" s="14">
        <v>1000</v>
      </c>
      <c r="X21" s="14">
        <v>1000</v>
      </c>
      <c r="Y21" s="14">
        <v>1000</v>
      </c>
      <c r="Z21" s="14">
        <v>1000</v>
      </c>
      <c r="AA21" s="14">
        <v>1000</v>
      </c>
      <c r="AB21" s="14">
        <v>1000</v>
      </c>
      <c r="AC21" s="14">
        <v>1000</v>
      </c>
      <c r="AD21" s="14">
        <v>1000</v>
      </c>
      <c r="AE21" s="14">
        <v>1000</v>
      </c>
      <c r="AG21" s="8">
        <f t="shared" ref="AG21:AG29" si="10">ROUND(SUM(T21:AB21)/1000,0)</f>
        <v>9</v>
      </c>
      <c r="AJ21" s="13">
        <f t="shared" ref="AJ21:AJ29" si="11">R21-AG21</f>
        <v>-2</v>
      </c>
      <c r="AK21" s="11">
        <f t="shared" ref="AK21:AK29" si="12">IF(AG21=0,IF(R21=0,"N/A","100%"),AJ21/AG21)</f>
        <v>-0.22222222222222221</v>
      </c>
    </row>
    <row r="22" spans="2:40">
      <c r="B22" s="2" t="s">
        <v>148</v>
      </c>
      <c r="C22" s="4">
        <v>2</v>
      </c>
      <c r="E22" s="14">
        <v>1000</v>
      </c>
      <c r="F22" s="14">
        <v>1000</v>
      </c>
      <c r="G22" s="14">
        <v>1000</v>
      </c>
      <c r="H22" s="14">
        <v>1000</v>
      </c>
      <c r="I22" s="14">
        <v>1000</v>
      </c>
      <c r="J22" s="14">
        <v>1000</v>
      </c>
      <c r="K22" s="14">
        <v>1000</v>
      </c>
      <c r="L22" s="14">
        <v>0</v>
      </c>
      <c r="M22" s="14">
        <v>1000</v>
      </c>
      <c r="N22" s="33"/>
      <c r="O22" s="33"/>
      <c r="P22" s="33"/>
      <c r="R22" s="20">
        <f t="shared" si="6"/>
        <v>8</v>
      </c>
      <c r="T22" s="14">
        <v>1000</v>
      </c>
      <c r="U22" s="14">
        <v>1000</v>
      </c>
      <c r="V22" s="14">
        <v>1000</v>
      </c>
      <c r="W22" s="14">
        <v>1000</v>
      </c>
      <c r="X22" s="14">
        <v>1000</v>
      </c>
      <c r="Y22" s="14">
        <v>1000</v>
      </c>
      <c r="Z22" s="14">
        <v>1000</v>
      </c>
      <c r="AA22" s="14">
        <v>1000</v>
      </c>
      <c r="AB22" s="14">
        <v>1000</v>
      </c>
      <c r="AC22" s="14">
        <v>1000</v>
      </c>
      <c r="AD22" s="14">
        <v>1000</v>
      </c>
      <c r="AE22" s="14">
        <v>1000</v>
      </c>
      <c r="AG22" s="8">
        <f t="shared" si="10"/>
        <v>9</v>
      </c>
      <c r="AJ22" s="13">
        <f t="shared" si="11"/>
        <v>-1</v>
      </c>
      <c r="AK22" s="11">
        <f t="shared" si="12"/>
        <v>-0.1111111111111111</v>
      </c>
    </row>
    <row r="23" spans="2:40">
      <c r="B23" s="2" t="s">
        <v>149</v>
      </c>
      <c r="C23" s="4">
        <v>2</v>
      </c>
      <c r="E23" s="14">
        <v>1000</v>
      </c>
      <c r="F23" s="14">
        <v>1000</v>
      </c>
      <c r="G23" s="14">
        <v>1000</v>
      </c>
      <c r="H23" s="14">
        <v>1000</v>
      </c>
      <c r="I23" s="14">
        <v>1000</v>
      </c>
      <c r="J23" s="14">
        <v>1000</v>
      </c>
      <c r="K23" s="14">
        <v>1000</v>
      </c>
      <c r="L23" s="14">
        <v>1000</v>
      </c>
      <c r="M23" s="14">
        <v>1000</v>
      </c>
      <c r="N23" s="33"/>
      <c r="O23" s="33"/>
      <c r="P23" s="33"/>
      <c r="R23" s="20">
        <f t="shared" si="6"/>
        <v>9</v>
      </c>
      <c r="T23" s="14">
        <v>1000</v>
      </c>
      <c r="U23" s="14">
        <v>1000</v>
      </c>
      <c r="V23" s="14">
        <v>1000</v>
      </c>
      <c r="W23" s="14">
        <v>1000</v>
      </c>
      <c r="X23" s="14">
        <v>1000</v>
      </c>
      <c r="Y23" s="14">
        <v>1000</v>
      </c>
      <c r="Z23" s="14">
        <v>1000</v>
      </c>
      <c r="AA23" s="14">
        <v>1000</v>
      </c>
      <c r="AB23" s="14">
        <v>1000</v>
      </c>
      <c r="AC23" s="14">
        <v>1000</v>
      </c>
      <c r="AD23" s="14">
        <v>1000</v>
      </c>
      <c r="AE23" s="14">
        <v>1000</v>
      </c>
      <c r="AG23" s="8">
        <f t="shared" si="10"/>
        <v>9</v>
      </c>
      <c r="AJ23" s="13">
        <f t="shared" si="11"/>
        <v>0</v>
      </c>
      <c r="AK23" s="11">
        <f t="shared" si="12"/>
        <v>0</v>
      </c>
    </row>
    <row r="24" spans="2:40">
      <c r="B24" s="2" t="s">
        <v>150</v>
      </c>
      <c r="C24" s="4">
        <v>2</v>
      </c>
      <c r="E24" s="14">
        <v>1000</v>
      </c>
      <c r="F24" s="14">
        <v>1000</v>
      </c>
      <c r="G24" s="14">
        <v>1000</v>
      </c>
      <c r="H24" s="14">
        <v>1000</v>
      </c>
      <c r="I24" s="14">
        <v>1000</v>
      </c>
      <c r="J24" s="14">
        <v>1000</v>
      </c>
      <c r="K24" s="14">
        <v>1000</v>
      </c>
      <c r="L24" s="14">
        <v>1000</v>
      </c>
      <c r="M24" s="14">
        <v>1000</v>
      </c>
      <c r="N24" s="33"/>
      <c r="O24" s="33"/>
      <c r="P24" s="33"/>
      <c r="R24" s="20">
        <f t="shared" si="6"/>
        <v>9</v>
      </c>
      <c r="T24" s="14">
        <v>1000</v>
      </c>
      <c r="U24" s="14">
        <v>1000</v>
      </c>
      <c r="V24" s="14">
        <v>1000</v>
      </c>
      <c r="W24" s="14">
        <v>1000</v>
      </c>
      <c r="X24" s="14">
        <v>1000</v>
      </c>
      <c r="Y24" s="14">
        <v>1000</v>
      </c>
      <c r="Z24" s="14">
        <v>1000</v>
      </c>
      <c r="AA24" s="14">
        <v>1000</v>
      </c>
      <c r="AB24" s="14">
        <v>1000</v>
      </c>
      <c r="AC24" s="14">
        <v>1000</v>
      </c>
      <c r="AD24" s="14">
        <v>1000</v>
      </c>
      <c r="AE24" s="14">
        <v>1000</v>
      </c>
      <c r="AG24" s="8">
        <f t="shared" si="10"/>
        <v>9</v>
      </c>
      <c r="AJ24" s="13">
        <f t="shared" si="11"/>
        <v>0</v>
      </c>
      <c r="AK24" s="11">
        <f t="shared" si="12"/>
        <v>0</v>
      </c>
    </row>
    <row r="25" spans="2:40">
      <c r="B25" s="2" t="s">
        <v>151</v>
      </c>
      <c r="C25" s="4">
        <v>2</v>
      </c>
      <c r="E25" s="14">
        <v>1000</v>
      </c>
      <c r="F25" s="14">
        <v>1000</v>
      </c>
      <c r="G25" s="14">
        <v>1000</v>
      </c>
      <c r="H25" s="14">
        <v>1000</v>
      </c>
      <c r="I25" s="14">
        <v>1000</v>
      </c>
      <c r="J25" s="14">
        <v>1000</v>
      </c>
      <c r="K25" s="14">
        <v>1000</v>
      </c>
      <c r="L25" s="14">
        <v>1000</v>
      </c>
      <c r="M25" s="14">
        <v>1000</v>
      </c>
      <c r="N25" s="33"/>
      <c r="O25" s="33"/>
      <c r="P25" s="33"/>
      <c r="R25" s="20">
        <f t="shared" si="6"/>
        <v>9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33">
        <v>0</v>
      </c>
      <c r="AD25" s="25">
        <v>0</v>
      </c>
      <c r="AE25" s="25">
        <v>0</v>
      </c>
      <c r="AG25" s="8">
        <f t="shared" si="10"/>
        <v>0</v>
      </c>
      <c r="AJ25" s="13">
        <f t="shared" si="11"/>
        <v>9</v>
      </c>
      <c r="AK25" s="11" t="str">
        <f t="shared" si="12"/>
        <v>100%</v>
      </c>
    </row>
    <row r="26" spans="2:40">
      <c r="B26" s="2" t="s">
        <v>152</v>
      </c>
      <c r="C26" s="4">
        <v>2</v>
      </c>
      <c r="E26" s="14">
        <v>1000</v>
      </c>
      <c r="F26" s="14">
        <v>1000</v>
      </c>
      <c r="G26" s="14">
        <v>1000</v>
      </c>
      <c r="H26" s="14">
        <v>1000</v>
      </c>
      <c r="I26" s="14">
        <v>1000</v>
      </c>
      <c r="J26" s="14">
        <v>1000</v>
      </c>
      <c r="K26" s="14">
        <v>1000</v>
      </c>
      <c r="L26" s="14">
        <v>1000</v>
      </c>
      <c r="M26" s="14">
        <v>1000</v>
      </c>
      <c r="N26" s="33"/>
      <c r="O26" s="33"/>
      <c r="P26" s="33"/>
      <c r="R26" s="20">
        <f t="shared" si="6"/>
        <v>9</v>
      </c>
      <c r="T26" s="14">
        <v>1000</v>
      </c>
      <c r="U26" s="14">
        <v>1000</v>
      </c>
      <c r="V26" s="14">
        <v>1000</v>
      </c>
      <c r="W26" s="14">
        <v>1000</v>
      </c>
      <c r="X26" s="14">
        <v>1000</v>
      </c>
      <c r="Y26" s="14">
        <v>1000</v>
      </c>
      <c r="Z26" s="14">
        <v>1000</v>
      </c>
      <c r="AA26" s="14">
        <v>1000</v>
      </c>
      <c r="AB26" s="14">
        <v>1000</v>
      </c>
      <c r="AC26" s="14">
        <v>1000</v>
      </c>
      <c r="AD26" s="14">
        <v>1000</v>
      </c>
      <c r="AE26" s="14">
        <v>1000</v>
      </c>
      <c r="AG26" s="8">
        <f t="shared" si="10"/>
        <v>9</v>
      </c>
      <c r="AJ26" s="13">
        <f t="shared" si="11"/>
        <v>0</v>
      </c>
      <c r="AK26" s="11">
        <f t="shared" si="12"/>
        <v>0</v>
      </c>
    </row>
    <row r="27" spans="2:40">
      <c r="B27" s="2" t="s">
        <v>153</v>
      </c>
      <c r="C27" s="4">
        <v>2</v>
      </c>
      <c r="E27" s="14">
        <v>1000</v>
      </c>
      <c r="F27" s="14">
        <v>1000</v>
      </c>
      <c r="G27" s="14">
        <v>1000</v>
      </c>
      <c r="H27" s="14">
        <v>1000</v>
      </c>
      <c r="I27" s="14">
        <v>1000</v>
      </c>
      <c r="J27" s="14">
        <v>1000</v>
      </c>
      <c r="K27" s="14">
        <v>1000</v>
      </c>
      <c r="L27" s="14">
        <v>1000</v>
      </c>
      <c r="M27" s="14">
        <v>1000</v>
      </c>
      <c r="N27" s="33"/>
      <c r="O27" s="33"/>
      <c r="P27" s="33"/>
      <c r="R27" s="20">
        <f t="shared" si="6"/>
        <v>9</v>
      </c>
      <c r="T27" s="14">
        <v>1000</v>
      </c>
      <c r="U27" s="14">
        <v>1000</v>
      </c>
      <c r="V27" s="14">
        <v>1000</v>
      </c>
      <c r="W27" s="14">
        <v>1000</v>
      </c>
      <c r="X27" s="14">
        <v>1000</v>
      </c>
      <c r="Y27" s="14">
        <v>1000</v>
      </c>
      <c r="Z27" s="14">
        <v>1000</v>
      </c>
      <c r="AA27" s="14">
        <v>1000</v>
      </c>
      <c r="AB27" s="14">
        <v>1000</v>
      </c>
      <c r="AC27" s="14">
        <v>1000</v>
      </c>
      <c r="AD27" s="14">
        <v>1000</v>
      </c>
      <c r="AE27" s="14">
        <v>1000</v>
      </c>
      <c r="AG27" s="8">
        <f t="shared" si="10"/>
        <v>9</v>
      </c>
      <c r="AJ27" s="13">
        <f t="shared" si="11"/>
        <v>0</v>
      </c>
      <c r="AK27" s="11">
        <f t="shared" si="12"/>
        <v>0</v>
      </c>
    </row>
    <row r="28" spans="2:40">
      <c r="B28" s="2" t="s">
        <v>154</v>
      </c>
      <c r="C28" s="4">
        <v>2</v>
      </c>
      <c r="E28" s="14">
        <v>1000</v>
      </c>
      <c r="F28" s="14">
        <v>1000</v>
      </c>
      <c r="G28" s="14">
        <v>1000</v>
      </c>
      <c r="H28" s="14">
        <v>1000</v>
      </c>
      <c r="I28" s="14">
        <v>1000</v>
      </c>
      <c r="J28" s="14">
        <v>1000</v>
      </c>
      <c r="K28" s="14">
        <v>1000</v>
      </c>
      <c r="L28" s="14">
        <v>1000</v>
      </c>
      <c r="M28" s="14">
        <v>1000</v>
      </c>
      <c r="N28" s="33"/>
      <c r="O28" s="33"/>
      <c r="P28" s="33"/>
      <c r="R28" s="20">
        <f t="shared" si="6"/>
        <v>9</v>
      </c>
      <c r="T28" s="14">
        <v>1000</v>
      </c>
      <c r="U28" s="14">
        <v>1000</v>
      </c>
      <c r="V28" s="14">
        <v>1000</v>
      </c>
      <c r="W28" s="14">
        <v>1000</v>
      </c>
      <c r="X28" s="14">
        <v>1000</v>
      </c>
      <c r="Y28" s="14">
        <v>1000</v>
      </c>
      <c r="Z28" s="14">
        <v>1000</v>
      </c>
      <c r="AA28" s="14">
        <v>1000</v>
      </c>
      <c r="AB28" s="14">
        <v>1000</v>
      </c>
      <c r="AC28" s="14">
        <v>1000</v>
      </c>
      <c r="AD28" s="14">
        <v>1000</v>
      </c>
      <c r="AE28" s="14">
        <v>1000</v>
      </c>
      <c r="AG28" s="8">
        <f t="shared" si="10"/>
        <v>9</v>
      </c>
      <c r="AJ28" s="13">
        <f t="shared" si="11"/>
        <v>0</v>
      </c>
      <c r="AK28" s="11">
        <f t="shared" si="12"/>
        <v>0</v>
      </c>
    </row>
    <row r="29" spans="2:40">
      <c r="B29" s="2" t="s">
        <v>155</v>
      </c>
      <c r="C29" s="4">
        <v>2</v>
      </c>
      <c r="E29" s="14">
        <v>1000</v>
      </c>
      <c r="F29" s="14">
        <v>1000</v>
      </c>
      <c r="G29" s="14">
        <v>1000</v>
      </c>
      <c r="H29" s="14">
        <v>1000</v>
      </c>
      <c r="I29" s="14">
        <v>1000</v>
      </c>
      <c r="J29" s="14">
        <v>1000</v>
      </c>
      <c r="K29" s="14">
        <v>1000</v>
      </c>
      <c r="L29" s="14">
        <v>1000</v>
      </c>
      <c r="M29" s="14">
        <v>1000</v>
      </c>
      <c r="N29" s="33"/>
      <c r="O29" s="33"/>
      <c r="P29" s="33"/>
      <c r="R29" s="20">
        <f t="shared" si="6"/>
        <v>9</v>
      </c>
      <c r="T29" s="14">
        <v>1000</v>
      </c>
      <c r="U29" s="14">
        <v>1000</v>
      </c>
      <c r="V29" s="14">
        <v>1000</v>
      </c>
      <c r="W29" s="14">
        <v>1000</v>
      </c>
      <c r="X29" s="14">
        <v>1000</v>
      </c>
      <c r="Y29" s="14">
        <v>1000</v>
      </c>
      <c r="Z29" s="14">
        <v>1000</v>
      </c>
      <c r="AA29" s="14">
        <v>1000</v>
      </c>
      <c r="AB29" s="14">
        <v>1000</v>
      </c>
      <c r="AC29" s="14">
        <v>1000</v>
      </c>
      <c r="AD29" s="14">
        <v>1000</v>
      </c>
      <c r="AE29" s="14">
        <v>1000</v>
      </c>
      <c r="AG29" s="8">
        <f t="shared" si="10"/>
        <v>9</v>
      </c>
      <c r="AJ29" s="13">
        <f t="shared" si="11"/>
        <v>0</v>
      </c>
      <c r="AK29" s="11">
        <f t="shared" si="12"/>
        <v>0</v>
      </c>
    </row>
    <row r="30" spans="2:40">
      <c r="B30" s="2" t="s">
        <v>145</v>
      </c>
      <c r="C30" s="4">
        <v>2</v>
      </c>
      <c r="E30" s="14">
        <v>1000</v>
      </c>
      <c r="F30" s="14">
        <v>1000</v>
      </c>
      <c r="G30" s="14">
        <v>1000</v>
      </c>
      <c r="H30" s="14">
        <v>1000</v>
      </c>
      <c r="I30" s="14">
        <v>1000</v>
      </c>
      <c r="J30" s="14">
        <v>1000</v>
      </c>
      <c r="K30" s="14">
        <v>1000</v>
      </c>
      <c r="L30" s="14">
        <v>1000</v>
      </c>
      <c r="M30" s="14">
        <v>1000</v>
      </c>
      <c r="N30" s="33"/>
      <c r="O30" s="33"/>
      <c r="P30" s="33"/>
      <c r="R30" s="20">
        <f t="shared" si="6"/>
        <v>9</v>
      </c>
      <c r="T30" s="14">
        <v>1000</v>
      </c>
      <c r="U30" s="14">
        <v>1000</v>
      </c>
      <c r="V30" s="14">
        <v>1000</v>
      </c>
      <c r="W30" s="14">
        <v>1000</v>
      </c>
      <c r="X30" s="14">
        <v>1000</v>
      </c>
      <c r="Y30" s="14">
        <v>1000</v>
      </c>
      <c r="Z30" s="14">
        <v>1000</v>
      </c>
      <c r="AA30" s="14">
        <v>1000</v>
      </c>
      <c r="AB30" s="14">
        <v>1000</v>
      </c>
      <c r="AC30" s="14">
        <v>1000</v>
      </c>
      <c r="AD30" s="14">
        <v>1000</v>
      </c>
      <c r="AE30" s="14">
        <v>1000</v>
      </c>
      <c r="AG30" s="8">
        <f t="shared" si="7"/>
        <v>9</v>
      </c>
      <c r="AJ30" s="13">
        <f t="shared" si="8"/>
        <v>0</v>
      </c>
      <c r="AK30" s="11">
        <f t="shared" si="9"/>
        <v>0</v>
      </c>
    </row>
    <row r="31" spans="2:40" ht="19.5" thickBot="1">
      <c r="B31" s="2" t="s">
        <v>147</v>
      </c>
      <c r="C31" s="56"/>
      <c r="D31" s="56"/>
      <c r="E31" s="59">
        <f t="shared" ref="E31:P31" si="13">SUM(E16:E30)</f>
        <v>15000</v>
      </c>
      <c r="F31" s="59">
        <f t="shared" si="13"/>
        <v>14000</v>
      </c>
      <c r="G31" s="59">
        <f t="shared" si="13"/>
        <v>14000</v>
      </c>
      <c r="H31" s="59">
        <f t="shared" si="13"/>
        <v>15000</v>
      </c>
      <c r="I31" s="59">
        <f t="shared" si="13"/>
        <v>15000</v>
      </c>
      <c r="J31" s="59">
        <f t="shared" si="13"/>
        <v>15000</v>
      </c>
      <c r="K31" s="59">
        <f t="shared" si="13"/>
        <v>15000</v>
      </c>
      <c r="L31" s="59">
        <f t="shared" si="13"/>
        <v>12990</v>
      </c>
      <c r="M31" s="59">
        <f t="shared" si="13"/>
        <v>12990</v>
      </c>
      <c r="N31" s="59">
        <f t="shared" si="13"/>
        <v>0</v>
      </c>
      <c r="O31" s="59">
        <f t="shared" si="13"/>
        <v>0</v>
      </c>
      <c r="P31" s="59">
        <f t="shared" si="13"/>
        <v>0</v>
      </c>
      <c r="Q31" s="58"/>
      <c r="R31" s="60">
        <f>SUM(R16:R30)</f>
        <v>129</v>
      </c>
      <c r="S31" s="56"/>
      <c r="T31" s="59">
        <f t="shared" ref="T31:AE31" si="14">SUM(T16:T30)</f>
        <v>14000</v>
      </c>
      <c r="U31" s="59">
        <f t="shared" si="14"/>
        <v>14000</v>
      </c>
      <c r="V31" s="59">
        <f t="shared" si="14"/>
        <v>14000</v>
      </c>
      <c r="W31" s="59">
        <f t="shared" si="14"/>
        <v>14000</v>
      </c>
      <c r="X31" s="59">
        <f t="shared" si="14"/>
        <v>14000</v>
      </c>
      <c r="Y31" s="59">
        <f t="shared" si="14"/>
        <v>14000</v>
      </c>
      <c r="Z31" s="59">
        <f t="shared" si="14"/>
        <v>14000</v>
      </c>
      <c r="AA31" s="59">
        <f t="shared" si="14"/>
        <v>14000</v>
      </c>
      <c r="AB31" s="59">
        <f t="shared" si="14"/>
        <v>14000</v>
      </c>
      <c r="AC31" s="59">
        <f t="shared" si="14"/>
        <v>14000</v>
      </c>
      <c r="AD31" s="59">
        <f t="shared" si="14"/>
        <v>14000</v>
      </c>
      <c r="AE31" s="59">
        <f t="shared" si="14"/>
        <v>14000</v>
      </c>
      <c r="AF31" s="58"/>
      <c r="AG31" s="60">
        <f>SUM(AG16:AG30)</f>
        <v>126</v>
      </c>
      <c r="AH31" s="56"/>
      <c r="AI31" s="56"/>
      <c r="AJ31" s="13">
        <f t="shared" si="1"/>
        <v>3</v>
      </c>
      <c r="AK31" s="11">
        <f t="shared" ref="AK31" si="15">IF(AG31=0,IF(R31=0,"N/A","100%"),AJ31/AG31)</f>
        <v>2.3809523809523808E-2</v>
      </c>
      <c r="AM31" s="68" t="e">
        <v>#REF!</v>
      </c>
      <c r="AN31" s="65" t="s">
        <v>35</v>
      </c>
    </row>
    <row r="32" spans="2:40" ht="19.5" thickTop="1">
      <c r="B32" s="56"/>
      <c r="C32" s="56"/>
      <c r="D32" s="56"/>
      <c r="E32" s="58"/>
      <c r="F32" s="58"/>
      <c r="G32" s="58"/>
      <c r="H32" s="58"/>
      <c r="I32" s="58"/>
      <c r="J32" s="58"/>
      <c r="K32" s="7"/>
      <c r="L32" s="7"/>
      <c r="M32" s="7"/>
      <c r="N32" s="58"/>
      <c r="O32" s="58"/>
      <c r="P32" s="58"/>
      <c r="Q32" s="58"/>
      <c r="R32" s="57"/>
      <c r="S32" s="56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7"/>
      <c r="AH32" s="56"/>
      <c r="AI32" s="56"/>
      <c r="AJ32" s="56"/>
      <c r="AM32" s="13"/>
    </row>
    <row r="33" spans="2:39">
      <c r="B33" s="56"/>
      <c r="C33" s="56"/>
      <c r="D33" s="56"/>
      <c r="E33" s="58"/>
      <c r="F33" s="58"/>
      <c r="G33" s="58"/>
      <c r="H33" s="58"/>
      <c r="I33" s="58"/>
      <c r="J33" s="58"/>
      <c r="K33" s="7"/>
      <c r="L33" s="7"/>
      <c r="M33" s="7"/>
      <c r="N33" s="58"/>
      <c r="O33" s="58"/>
      <c r="P33" s="58"/>
      <c r="Q33" s="58"/>
      <c r="R33" s="57"/>
      <c r="S33" s="56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7"/>
      <c r="AH33" s="56"/>
      <c r="AI33" s="56"/>
      <c r="AJ33" s="56"/>
      <c r="AM33" s="13"/>
    </row>
  </sheetData>
  <mergeCells count="1">
    <mergeCell ref="AJ5:AK5"/>
  </mergeCells>
  <phoneticPr fontId="38" type="noConversion"/>
  <pageMargins left="0.2" right="0.2" top="0.5" bottom="0.5" header="0.3" footer="0.3"/>
  <pageSetup paperSize="9" scale="72" orientation="portrait" r:id="rId1"/>
  <headerFooter>
    <oddFooter>&amp;L&amp;8&amp;Z&amp;F&amp;C&amp;8Page &amp;P of &amp;N&amp;R&amp;8&amp;D&amp;T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theme="7" tint="0.39994506668294322"/>
    <pageSetUpPr fitToPage="1"/>
  </sheetPr>
  <dimension ref="A1:AV68"/>
  <sheetViews>
    <sheetView workbookViewId="0">
      <selection activeCell="O11" sqref="O11"/>
    </sheetView>
    <sheetView workbookViewId="1"/>
  </sheetViews>
  <sheetFormatPr defaultColWidth="9.140625" defaultRowHeight="18.75" outlineLevelRow="2" outlineLevelCol="2"/>
  <cols>
    <col min="1" max="1" width="5.7109375" style="2" customWidth="1"/>
    <col min="2" max="2" width="30.140625" style="2" customWidth="1"/>
    <col min="3" max="3" width="15" style="2" customWidth="1"/>
    <col min="4" max="4" width="3.28515625" style="2" customWidth="1"/>
    <col min="5" max="5" width="20.7109375" style="7" hidden="1" customWidth="1" outlineLevel="2"/>
    <col min="6" max="6" width="18.7109375" style="6" hidden="1" customWidth="1" outlineLevel="1"/>
    <col min="7" max="7" width="3.7109375" style="2" hidden="1" customWidth="1" outlineLevel="1"/>
    <col min="8" max="8" width="20.7109375" style="7" hidden="1" customWidth="1" outlineLevel="2"/>
    <col min="9" max="9" width="18.7109375" style="6" hidden="1" customWidth="1" outlineLevel="1"/>
    <col min="10" max="10" width="3.7109375" style="2" hidden="1" customWidth="1" outlineLevel="1"/>
    <col min="11" max="11" width="20.7109375" style="7" hidden="1" customWidth="1" outlineLevel="2"/>
    <col min="12" max="12" width="18.7109375" style="6" hidden="1" customWidth="1" outlineLevel="1"/>
    <col min="13" max="13" width="3.7109375" style="2" hidden="1" customWidth="1" outlineLevel="1"/>
    <col min="14" max="14" width="20.7109375" style="7" hidden="1" customWidth="1" outlineLevel="1"/>
    <col min="15" max="15" width="18.7109375" style="6" customWidth="1" collapsed="1"/>
    <col min="16" max="16" width="3.7109375" style="2" hidden="1" customWidth="1" outlineLevel="1"/>
    <col min="17" max="17" width="20.7109375" style="7" hidden="1" customWidth="1" outlineLevel="2"/>
    <col min="18" max="18" width="18.7109375" style="6" customWidth="1" collapsed="1"/>
    <col min="19" max="19" width="3.7109375" style="2" customWidth="1"/>
    <col min="20" max="20" width="20.7109375" style="7" hidden="1" customWidth="1" outlineLevel="1"/>
    <col min="21" max="21" width="18.7109375" style="6" hidden="1" customWidth="1" outlineLevel="1"/>
    <col min="22" max="22" width="3.7109375" style="2" hidden="1" customWidth="1" outlineLevel="1"/>
    <col min="23" max="23" width="20.7109375" style="7" hidden="1" customWidth="1" outlineLevel="1"/>
    <col min="24" max="24" width="18.7109375" style="6" hidden="1" customWidth="1" outlineLevel="1"/>
    <col min="25" max="25" width="3.7109375" style="2" hidden="1" customWidth="1" outlineLevel="1"/>
    <col min="26" max="26" width="19.140625" style="7" hidden="1" customWidth="1" outlineLevel="1"/>
    <col min="27" max="27" width="18" style="6" hidden="1" customWidth="1" outlineLevel="1"/>
    <col min="28" max="28" width="2.7109375" style="2" hidden="1" customWidth="1" outlineLevel="1"/>
    <col min="29" max="29" width="22.7109375" style="7" hidden="1" customWidth="1" outlineLevel="1"/>
    <col min="30" max="30" width="18" style="6" hidden="1" customWidth="1" outlineLevel="1"/>
    <col min="31" max="31" width="3.7109375" style="2" hidden="1" customWidth="1" outlineLevel="1"/>
    <col min="32" max="32" width="20.7109375" style="7" hidden="1" customWidth="1" outlineLevel="1"/>
    <col min="33" max="33" width="18.5703125" style="6" hidden="1" customWidth="1" outlineLevel="1"/>
    <col min="34" max="34" width="3.5703125" style="2" hidden="1" customWidth="1" outlineLevel="1"/>
    <col min="35" max="35" width="20.7109375" style="7" hidden="1" customWidth="1" outlineLevel="1"/>
    <col min="36" max="36" width="18.7109375" style="6" hidden="1" customWidth="1" outlineLevel="1"/>
    <col min="37" max="37" width="3.7109375" style="2" hidden="1" customWidth="1" outlineLevel="1"/>
    <col min="38" max="38" width="20.7109375" style="7" hidden="1" customWidth="1" outlineLevel="1"/>
    <col min="39" max="39" width="18.7109375" style="6" hidden="1" customWidth="1" outlineLevel="1"/>
    <col min="40" max="40" width="3.7109375" style="2" hidden="1" customWidth="1" outlineLevel="1"/>
    <col min="41" max="41" width="20.7109375" style="7" hidden="1" customWidth="1" outlineLevel="1"/>
    <col min="42" max="42" width="18.7109375" style="6" hidden="1" customWidth="1" outlineLevel="1"/>
    <col min="43" max="43" width="3.7109375" style="2" customWidth="1" collapsed="1"/>
    <col min="44" max="44" width="13.7109375" style="2" customWidth="1"/>
    <col min="45" max="45" width="12.28515625" style="2" customWidth="1"/>
    <col min="46" max="46" width="6.7109375" style="2" customWidth="1"/>
    <col min="47" max="47" width="40" style="2" customWidth="1"/>
    <col min="48" max="48" width="9.140625" style="2"/>
    <col min="49" max="49" width="11.28515625" style="2" customWidth="1"/>
    <col min="50" max="67" width="9.140625" style="2"/>
    <col min="68" max="68" width="9.85546875" style="2" bestFit="1" customWidth="1"/>
    <col min="69" max="16384" width="9.140625" style="2"/>
  </cols>
  <sheetData>
    <row r="1" spans="1:47">
      <c r="A1" s="28" t="s">
        <v>94</v>
      </c>
    </row>
    <row r="2" spans="1:47">
      <c r="A2" s="28" t="s">
        <v>15</v>
      </c>
      <c r="F2" s="29"/>
      <c r="I2" s="29"/>
      <c r="L2" s="29"/>
      <c r="O2" s="29"/>
      <c r="R2" s="29"/>
      <c r="U2" s="29"/>
      <c r="X2" s="29"/>
      <c r="AA2" s="29"/>
      <c r="AD2" s="29"/>
      <c r="AG2" s="29"/>
      <c r="AJ2" s="29"/>
      <c r="AM2" s="29"/>
      <c r="AP2" s="29"/>
    </row>
    <row r="3" spans="1:47">
      <c r="A3" s="28"/>
      <c r="F3" s="29"/>
      <c r="I3" s="29"/>
      <c r="L3" s="29"/>
      <c r="O3" s="29"/>
      <c r="R3" s="29"/>
      <c r="U3" s="29"/>
      <c r="X3" s="29"/>
      <c r="AA3" s="29"/>
      <c r="AD3" s="29"/>
      <c r="AG3" s="29"/>
      <c r="AJ3" s="29"/>
      <c r="AM3" s="29"/>
      <c r="AP3" s="29"/>
    </row>
    <row r="4" spans="1:47">
      <c r="A4" s="28"/>
      <c r="F4" s="29"/>
      <c r="I4" s="29"/>
      <c r="L4" s="29"/>
      <c r="O4" s="29"/>
      <c r="R4" s="29"/>
      <c r="U4" s="29"/>
      <c r="X4" s="29"/>
      <c r="AA4" s="29"/>
      <c r="AD4" s="29"/>
      <c r="AG4" s="29"/>
      <c r="AJ4" s="29"/>
      <c r="AM4" s="29"/>
      <c r="AP4" s="29"/>
    </row>
    <row r="5" spans="1:47">
      <c r="B5" s="65" t="s">
        <v>106</v>
      </c>
      <c r="F5" s="30" t="s">
        <v>16</v>
      </c>
      <c r="I5" s="30" t="s">
        <v>17</v>
      </c>
      <c r="L5" s="30" t="s">
        <v>18</v>
      </c>
      <c r="O5" s="30" t="s">
        <v>19</v>
      </c>
      <c r="R5" s="30" t="s">
        <v>20</v>
      </c>
      <c r="U5" s="30" t="s">
        <v>21</v>
      </c>
      <c r="X5" s="30" t="s">
        <v>22</v>
      </c>
      <c r="AA5" s="30" t="s">
        <v>23</v>
      </c>
      <c r="AD5" s="30" t="s">
        <v>24</v>
      </c>
      <c r="AG5" s="30" t="s">
        <v>25</v>
      </c>
      <c r="AJ5" s="30" t="s">
        <v>26</v>
      </c>
      <c r="AM5" s="30" t="s">
        <v>27</v>
      </c>
      <c r="AP5" s="30" t="s">
        <v>16</v>
      </c>
      <c r="AR5" s="331" t="s">
        <v>5</v>
      </c>
      <c r="AS5" s="331"/>
      <c r="AT5" s="38" t="s">
        <v>6</v>
      </c>
    </row>
    <row r="6" spans="1:47" ht="18.75" customHeight="1">
      <c r="C6" s="4" t="s">
        <v>7</v>
      </c>
      <c r="F6" s="29" t="s">
        <v>8</v>
      </c>
      <c r="I6" s="29" t="s">
        <v>8</v>
      </c>
      <c r="L6" s="29" t="s">
        <v>8</v>
      </c>
      <c r="O6" s="29" t="s">
        <v>8</v>
      </c>
      <c r="R6" s="29" t="s">
        <v>8</v>
      </c>
      <c r="U6" s="29" t="s">
        <v>8</v>
      </c>
      <c r="X6" s="29" t="s">
        <v>8</v>
      </c>
      <c r="AA6" s="29" t="s">
        <v>8</v>
      </c>
      <c r="AD6" s="29" t="s">
        <v>8</v>
      </c>
      <c r="AG6" s="29" t="s">
        <v>8</v>
      </c>
      <c r="AJ6" s="29" t="s">
        <v>8</v>
      </c>
      <c r="AM6" s="29" t="s">
        <v>8</v>
      </c>
      <c r="AP6" s="29" t="s">
        <v>8</v>
      </c>
      <c r="AR6" s="29" t="s">
        <v>8</v>
      </c>
      <c r="AS6" s="4" t="s">
        <v>9</v>
      </c>
    </row>
    <row r="7" spans="1:47">
      <c r="B7" s="2" t="s">
        <v>113</v>
      </c>
      <c r="C7" s="4"/>
      <c r="E7" s="7">
        <f>VLOOKUP($B7,'Exp_Co (YTD)'!$B$8:$AI$43,15,FALSE)</f>
        <v>0</v>
      </c>
      <c r="F7" s="6">
        <f>ROUND(E7/1000,0)</f>
        <v>0</v>
      </c>
      <c r="H7" s="6">
        <f>VLOOKUP($B7,'Exp_Co (YTD)'!$B$8:$AI$43,14,FALSE)</f>
        <v>0</v>
      </c>
      <c r="I7" s="6">
        <f>ROUND(H7/1000,0)</f>
        <v>0</v>
      </c>
      <c r="K7" s="7">
        <f>VLOOKUP($B7,'Exp_Co (YTD)'!$B$8:$AI$43,13,FALSE)</f>
        <v>0</v>
      </c>
      <c r="L7" s="6">
        <f>ROUND(K7/1000,0)</f>
        <v>0</v>
      </c>
      <c r="N7" s="7">
        <f>VLOOKUP($B7,'Exp_Co (YTD)'!$B$8:$AI$43,12,FALSE)</f>
        <v>1000</v>
      </c>
      <c r="O7" s="6">
        <f>ROUND(N7/1000,0)</f>
        <v>1</v>
      </c>
      <c r="Q7" s="7">
        <f>VLOOKUP($B7,'Exp_Co (YTD)'!$B$8:$AI$43,11,FALSE)</f>
        <v>1000</v>
      </c>
      <c r="R7" s="6">
        <f>ROUND(Q7/1000,0)</f>
        <v>1</v>
      </c>
      <c r="T7" s="7">
        <f>VLOOKUP($B7,'Exp_Co (YTD)'!$B$8:$AI$43,10,FALSE)</f>
        <v>1000</v>
      </c>
      <c r="U7" s="6">
        <f>ROUND(T7/1000,0)</f>
        <v>1</v>
      </c>
      <c r="W7" s="7">
        <f>VLOOKUP($B7,'Exp_Co (YTD)'!$B$8:$AI$43,9,FALSE)</f>
        <v>1000</v>
      </c>
      <c r="X7" s="6">
        <f>ROUND(W7/1000,0)</f>
        <v>1</v>
      </c>
      <c r="Z7" s="7">
        <f>VLOOKUP($B7,'Exp_Co (YTD)'!$B$8:$AI$43,8,FALSE)</f>
        <v>1000</v>
      </c>
      <c r="AA7" s="6">
        <f>ROUND(Z7/1000,0)</f>
        <v>1</v>
      </c>
      <c r="AC7" s="7">
        <f>VLOOKUP($B7,'Exp_Co (YTD)'!$B$8:$AI$43,7,FALSE)</f>
        <v>1000</v>
      </c>
      <c r="AD7" s="6">
        <f>ROUND(AC7/1000,0)</f>
        <v>1</v>
      </c>
      <c r="AF7" s="7">
        <f>VLOOKUP($B7,'Exp_Co (YTD)'!$B$8:$AI$43,6,FALSE)</f>
        <v>1000</v>
      </c>
      <c r="AG7" s="6">
        <f>ROUND(AF7/1000,0)</f>
        <v>1</v>
      </c>
      <c r="AI7" s="7">
        <f>VLOOKUP($B7,'Exp_Co (YTD)'!$B$8:$AI$43,5,FALSE)</f>
        <v>1000</v>
      </c>
      <c r="AJ7" s="6">
        <f>ROUND(AI7/1000,0)</f>
        <v>1</v>
      </c>
      <c r="AL7" s="7">
        <f>VLOOKUP($B7,'Exp_Co (YTD)'!$B$8:$AI$43,4,FALSE)</f>
        <v>1000</v>
      </c>
      <c r="AM7" s="6">
        <f>ROUND(AL7/1000,0)</f>
        <v>1</v>
      </c>
      <c r="AO7" s="7">
        <f>VLOOKUP(B7,'Exp_Co (YTD)'!$B$8:$AI$43,30,FALSE)</f>
        <v>1000</v>
      </c>
      <c r="AP7" s="6">
        <f>ROUND(AO7/1000,0)</f>
        <v>1</v>
      </c>
      <c r="AR7" s="13">
        <f t="shared" ref="AR7:AR12" si="0">O7-R7</f>
        <v>0</v>
      </c>
      <c r="AS7" s="48">
        <f t="shared" ref="AS7:AS12" si="1">IF(R7=0,IF(O7=0,"N/A","100%"),AR7/R7)</f>
        <v>0</v>
      </c>
    </row>
    <row r="8" spans="1:47">
      <c r="B8" s="2" t="s">
        <v>114</v>
      </c>
      <c r="C8" s="4"/>
      <c r="E8" s="7">
        <f>VLOOKUP($B8,'Exp_Co (YTD)'!$B$8:$AI$43,15,FALSE)</f>
        <v>0</v>
      </c>
      <c r="F8" s="6">
        <f>ROUND(E8/1000,0)</f>
        <v>0</v>
      </c>
      <c r="H8" s="6">
        <f>VLOOKUP($B8,'Exp_Co (YTD)'!$B$8:$AI$43,14,FALSE)</f>
        <v>0</v>
      </c>
      <c r="I8" s="6">
        <f>ROUND(H8/1000,0)</f>
        <v>0</v>
      </c>
      <c r="K8" s="7">
        <f>VLOOKUP($B8,'Exp_Co (YTD)'!$B$8:$AI$43,13,FALSE)</f>
        <v>0</v>
      </c>
      <c r="L8" s="6">
        <f>ROUND(K8/1000,0)</f>
        <v>0</v>
      </c>
      <c r="N8" s="7">
        <f>VLOOKUP($B8,'Exp_Co (YTD)'!$B$8:$AI$43,12,FALSE)</f>
        <v>1000</v>
      </c>
      <c r="O8" s="6">
        <f>ROUND(N8/1000,0)</f>
        <v>1</v>
      </c>
      <c r="Q8" s="7">
        <f>VLOOKUP($B8,'Exp_Co (YTD)'!$B$8:$AI$43,11,FALSE)</f>
        <v>1000</v>
      </c>
      <c r="R8" s="107">
        <f>ROUND(Q8/1000,0)</f>
        <v>1</v>
      </c>
      <c r="T8" s="7">
        <f>VLOOKUP($B8,'Exp_Co (YTD)'!$B$8:$AI$43,10,FALSE)</f>
        <v>1000</v>
      </c>
      <c r="U8" s="107">
        <f>ROUND(T8/1000,0)</f>
        <v>1</v>
      </c>
      <c r="W8" s="7">
        <f>VLOOKUP($B8,'Exp_Co (YTD)'!$B$8:$AI$43,9,FALSE)</f>
        <v>1000</v>
      </c>
      <c r="X8" s="6">
        <f>ROUND(W8/1000,0)</f>
        <v>1</v>
      </c>
      <c r="Z8" s="7">
        <f>VLOOKUP($B8,'Exp_Co (YTD)'!$B$8:$AI$43,8,FALSE)</f>
        <v>1000</v>
      </c>
      <c r="AA8" s="6">
        <f>ROUND(Z8/1000,0)</f>
        <v>1</v>
      </c>
      <c r="AC8" s="7">
        <f>VLOOKUP($B8,'Exp_Co (YTD)'!$B$8:$AI$43,7,FALSE)</f>
        <v>1000</v>
      </c>
      <c r="AD8" s="6">
        <f>ROUND(AC8/1000,0)</f>
        <v>1</v>
      </c>
      <c r="AF8" s="7">
        <f>VLOOKUP($B8,'Exp_Co (YTD)'!$B$8:$AI$43,6,FALSE)</f>
        <v>1000</v>
      </c>
      <c r="AG8" s="6">
        <f>ROUND(AF8/1000,0)</f>
        <v>1</v>
      </c>
      <c r="AI8" s="7">
        <f>VLOOKUP($B8,'Exp_Co (YTD)'!$B$8:$AI$43,5,FALSE)</f>
        <v>1000</v>
      </c>
      <c r="AJ8" s="6">
        <f>ROUND(AI8/1000,0)</f>
        <v>1</v>
      </c>
      <c r="AL8" s="7">
        <f>VLOOKUP($B8,'Exp_Co (YTD)'!$B$8:$AI$43,4,FALSE)</f>
        <v>1000</v>
      </c>
      <c r="AM8" s="6">
        <f>ROUND(AL8/1000,0)-1</f>
        <v>0</v>
      </c>
      <c r="AO8" s="7">
        <f>VLOOKUP(B8,'Exp_Co (YTD)'!$B$8:$AI$43,30,FALSE)</f>
        <v>1000</v>
      </c>
      <c r="AP8" s="6">
        <f>ROUND(AO8/1000,0)</f>
        <v>1</v>
      </c>
      <c r="AR8" s="13">
        <f t="shared" si="0"/>
        <v>0</v>
      </c>
      <c r="AS8" s="48">
        <f t="shared" si="1"/>
        <v>0</v>
      </c>
    </row>
    <row r="9" spans="1:47">
      <c r="B9" s="2" t="s">
        <v>115</v>
      </c>
      <c r="C9" s="4"/>
      <c r="E9" s="7">
        <f>VLOOKUP($B9,'Exp_Co (YTD)'!$B$8:$AI$43,15,FALSE)</f>
        <v>0</v>
      </c>
      <c r="F9" s="6">
        <f>ROUND(E9/1000,0)</f>
        <v>0</v>
      </c>
      <c r="H9" s="6">
        <f>VLOOKUP($B9,'Exp_Co (YTD)'!$B$8:$AI$43,14,FALSE)</f>
        <v>0</v>
      </c>
      <c r="I9" s="6">
        <f>ROUND(H9/1000,0)</f>
        <v>0</v>
      </c>
      <c r="K9" s="7">
        <f>VLOOKUP($B9,'Exp_Co (YTD)'!$B$8:$AI$43,13,FALSE)</f>
        <v>0</v>
      </c>
      <c r="L9" s="6">
        <f>ROUND(K9/1000,0)</f>
        <v>0</v>
      </c>
      <c r="N9" s="7">
        <f>VLOOKUP($B9,'Exp_Co (YTD)'!$B$8:$AI$43,12,FALSE)</f>
        <v>1000</v>
      </c>
      <c r="O9" s="6">
        <f>ROUND(N9/1000,0)</f>
        <v>1</v>
      </c>
      <c r="Q9" s="7">
        <f>VLOOKUP($B9,'Exp_Co (YTD)'!$B$8:$AI$43,11,FALSE)</f>
        <v>1000</v>
      </c>
      <c r="R9" s="6">
        <f>ROUND(Q9/1000,0)</f>
        <v>1</v>
      </c>
      <c r="T9" s="7">
        <f>VLOOKUP($B9,'Exp_Co (YTD)'!$B$8:$AI$43,10,FALSE)</f>
        <v>1000</v>
      </c>
      <c r="U9" s="6">
        <f>ROUND(T9/1000,0)</f>
        <v>1</v>
      </c>
      <c r="W9" s="7">
        <f>VLOOKUP($B9,'Exp_Co (YTD)'!$B$8:$AI$43,9,FALSE)</f>
        <v>1000</v>
      </c>
      <c r="X9" s="6">
        <f>ROUND(W9/1000,0)</f>
        <v>1</v>
      </c>
      <c r="Z9" s="7">
        <f>VLOOKUP($B9,'Exp_Co (YTD)'!$B$8:$AI$43,8,FALSE)</f>
        <v>1000</v>
      </c>
      <c r="AA9" s="6">
        <f>ROUND(Z9/1000,0)</f>
        <v>1</v>
      </c>
      <c r="AC9" s="7">
        <f>VLOOKUP($B9,'Exp_Co (YTD)'!$B$8:$AI$43,7,FALSE)</f>
        <v>1000</v>
      </c>
      <c r="AD9" s="6">
        <f>ROUND(AC9/1000,0)</f>
        <v>1</v>
      </c>
      <c r="AF9" s="7">
        <f>VLOOKUP($B9,'Exp_Co (YTD)'!$B$8:$AI$43,6,FALSE)</f>
        <v>1000</v>
      </c>
      <c r="AG9" s="6">
        <f>ROUND(AF9/1000,0)</f>
        <v>1</v>
      </c>
      <c r="AI9" s="7">
        <f>VLOOKUP($B9,'Exp_Co (YTD)'!$B$8:$AI$43,5,FALSE)</f>
        <v>1000</v>
      </c>
      <c r="AJ9" s="6">
        <f>ROUND(AI9/1000,0)</f>
        <v>1</v>
      </c>
      <c r="AL9" s="7">
        <f>VLOOKUP($B9,'Exp_Co (YTD)'!$B$8:$AI$43,4,FALSE)</f>
        <v>1000</v>
      </c>
      <c r="AM9" s="6">
        <f>ROUND(AL9/1000,0)</f>
        <v>1</v>
      </c>
      <c r="AO9" s="7">
        <f>VLOOKUP(B9,'Exp_Co (YTD)'!$B$8:$AI$43,30,FALSE)</f>
        <v>1000</v>
      </c>
      <c r="AP9" s="6">
        <f>ROUND(AO9/1000,0)</f>
        <v>1</v>
      </c>
      <c r="AR9" s="13">
        <f t="shared" si="0"/>
        <v>0</v>
      </c>
      <c r="AS9" s="48">
        <f t="shared" si="1"/>
        <v>0</v>
      </c>
    </row>
    <row r="10" spans="1:47">
      <c r="B10" s="2" t="s">
        <v>116</v>
      </c>
      <c r="C10" s="4"/>
      <c r="E10" s="7">
        <f>VLOOKUP($B10,'Exp_Co (YTD)'!$B$8:$AI$43,15,FALSE)</f>
        <v>0</v>
      </c>
      <c r="F10" s="6">
        <f>ROUND(E10/1000,0)</f>
        <v>0</v>
      </c>
      <c r="H10" s="6">
        <f>VLOOKUP($B10,'Exp_Co (YTD)'!$B$8:$AI$43,14,FALSE)</f>
        <v>0</v>
      </c>
      <c r="I10" s="6">
        <f>ROUND(H10/1000,0)</f>
        <v>0</v>
      </c>
      <c r="K10" s="7">
        <f>VLOOKUP($B10,'Exp_Co (YTD)'!$B$8:$AI$43,13,FALSE)</f>
        <v>0</v>
      </c>
      <c r="L10" s="6">
        <f>ROUND(K10/1000,0)</f>
        <v>0</v>
      </c>
      <c r="N10" s="7">
        <f>VLOOKUP($B10,'Exp_Co (YTD)'!$B$8:$AI$43,12,FALSE)</f>
        <v>1000</v>
      </c>
      <c r="O10" s="6">
        <f>ROUND(N10/1000,0)</f>
        <v>1</v>
      </c>
      <c r="Q10" s="7">
        <f>VLOOKUP($B10,'Exp_Co (YTD)'!$B$8:$AI$43,11,FALSE)</f>
        <v>1000</v>
      </c>
      <c r="R10" s="6">
        <f>ROUND(Q10/1000,0)</f>
        <v>1</v>
      </c>
      <c r="T10" s="66">
        <f>VLOOKUP($B10,'Exp_Co (YTD)'!$B$8:$AI$43,10,FALSE)</f>
        <v>1000</v>
      </c>
      <c r="U10" s="67">
        <f>ROUND(T10/1000,0)</f>
        <v>1</v>
      </c>
      <c r="W10" s="7">
        <f>VLOOKUP($B10,'Exp_Co (YTD)'!$B$8:$AI$43,9,FALSE)</f>
        <v>1000</v>
      </c>
      <c r="X10" s="107">
        <f>ROUND(W10/1000,0)</f>
        <v>1</v>
      </c>
      <c r="Z10" s="7">
        <f>VLOOKUP($B10,'Exp_Co (YTD)'!$B$8:$AI$43,8,FALSE)</f>
        <v>1000</v>
      </c>
      <c r="AA10" s="6">
        <f>ROUND(Z10/1000,0)</f>
        <v>1</v>
      </c>
      <c r="AC10" s="7">
        <f>VLOOKUP($B10,'Exp_Co (YTD)'!$B$8:$AI$43,7,FALSE)</f>
        <v>1000</v>
      </c>
      <c r="AD10" s="6">
        <f>ROUND(AC10/1000,0)</f>
        <v>1</v>
      </c>
      <c r="AF10" s="7">
        <f>VLOOKUP($B10,'Exp_Co (YTD)'!$B$8:$AI$43,6,FALSE)</f>
        <v>1000</v>
      </c>
      <c r="AG10" s="6">
        <f>ROUND(AF10/1000,0)+1</f>
        <v>2</v>
      </c>
      <c r="AI10" s="7">
        <f>VLOOKUP($B10,'Exp_Co (YTD)'!$B$8:$AI$43,5,FALSE)</f>
        <v>1000</v>
      </c>
      <c r="AJ10" s="6">
        <f>ROUND(AI10/1000,0)</f>
        <v>1</v>
      </c>
      <c r="AL10" s="7">
        <f>VLOOKUP($B10,'Exp_Co (YTD)'!$B$8:$AI$43,4,FALSE)</f>
        <v>1000</v>
      </c>
      <c r="AM10" s="6">
        <f>ROUND(AL10/1000,0)</f>
        <v>1</v>
      </c>
      <c r="AO10" s="7">
        <f>VLOOKUP(B10,'Exp_Co (YTD)'!$B$8:$AI$43,30,FALSE)</f>
        <v>1000</v>
      </c>
      <c r="AP10" s="6">
        <f>ROUND(AO10/1000,0)</f>
        <v>1</v>
      </c>
      <c r="AR10" s="13">
        <f t="shared" si="0"/>
        <v>0</v>
      </c>
      <c r="AS10" s="48">
        <f t="shared" si="1"/>
        <v>0</v>
      </c>
    </row>
    <row r="11" spans="1:47">
      <c r="B11" s="2" t="s">
        <v>117</v>
      </c>
      <c r="C11" s="4"/>
      <c r="E11" s="7">
        <f>VLOOKUP($B11,'Exp_Co (YTD)'!$B$8:$AI$43,15,FALSE)</f>
        <v>0</v>
      </c>
      <c r="F11" s="6">
        <f>ROUND(E11/1000,0)</f>
        <v>0</v>
      </c>
      <c r="H11" s="6">
        <f>VLOOKUP($B11,'Exp_Co (YTD)'!$B$8:$AI$43,14,FALSE)</f>
        <v>0</v>
      </c>
      <c r="I11" s="6">
        <f>ROUND(H11/1000,0)</f>
        <v>0</v>
      </c>
      <c r="K11" s="7">
        <f>VLOOKUP($B11,'Exp_Co (YTD)'!$B$8:$AI$43,13,FALSE)</f>
        <v>0</v>
      </c>
      <c r="L11" s="6">
        <f>ROUND(K11/1000,0)</f>
        <v>0</v>
      </c>
      <c r="N11" s="7">
        <f>VLOOKUP($B11,'Exp_Co (YTD)'!$B$8:$AI$43,12,FALSE)</f>
        <v>1000</v>
      </c>
      <c r="O11" s="6">
        <f>ROUND(N11/1000,0)</f>
        <v>1</v>
      </c>
      <c r="Q11" s="7">
        <f>VLOOKUP($B11,'Exp_Co (YTD)'!$B$8:$AI$43,11,FALSE)</f>
        <v>1000</v>
      </c>
      <c r="R11" s="6">
        <f>ROUND(Q11/1000,0)</f>
        <v>1</v>
      </c>
      <c r="T11" s="7">
        <f>VLOOKUP($B11,'Exp_Co (YTD)'!$B$8:$AI$43,10,FALSE)</f>
        <v>1000</v>
      </c>
      <c r="U11" s="6">
        <f>ROUND(T11/1000,0)</f>
        <v>1</v>
      </c>
      <c r="W11" s="7">
        <f>VLOOKUP($B11,'Exp_Co (YTD)'!$B$8:$AI$43,9,FALSE)</f>
        <v>1000</v>
      </c>
      <c r="X11" s="6">
        <f>ROUND(W11/1000,0)</f>
        <v>1</v>
      </c>
      <c r="Z11" s="7">
        <f>VLOOKUP($B11,'Exp_Co (YTD)'!$B$8:$AI$43,8,FALSE)</f>
        <v>1000</v>
      </c>
      <c r="AA11" s="6">
        <f>ROUND(Z11/1000,0)</f>
        <v>1</v>
      </c>
      <c r="AC11" s="7">
        <f>VLOOKUP($B11,'Exp_Co (YTD)'!$B$8:$AI$43,7,FALSE)</f>
        <v>1000</v>
      </c>
      <c r="AD11" s="6">
        <f>ROUND(AC11/1000,0)</f>
        <v>1</v>
      </c>
      <c r="AF11" s="7">
        <f>VLOOKUP($B11,'Exp_Co (YTD)'!$B$8:$AI$43,6,FALSE)</f>
        <v>1000</v>
      </c>
      <c r="AG11" s="6">
        <f>ROUND(AF11/1000,0)</f>
        <v>1</v>
      </c>
      <c r="AI11" s="7">
        <f>VLOOKUP($B11,'Exp_Co (YTD)'!$B$8:$AI$43,5,FALSE)</f>
        <v>1000</v>
      </c>
      <c r="AJ11" s="6">
        <f>ROUND(AI11/1000,0)</f>
        <v>1</v>
      </c>
      <c r="AL11" s="7">
        <f>VLOOKUP($B11,'Exp_Co (YTD)'!$B$8:$AI$43,4,FALSE)</f>
        <v>1000</v>
      </c>
      <c r="AM11" s="6">
        <f>ROUND(AL11/1000,0)</f>
        <v>1</v>
      </c>
      <c r="AO11" s="7">
        <f>VLOOKUP(B11,'Exp_Co (YTD)'!$B$8:$AI$43,30,FALSE)</f>
        <v>1000</v>
      </c>
      <c r="AP11" s="6">
        <f>ROUND(AO11/1000,0)</f>
        <v>1</v>
      </c>
      <c r="AR11" s="13">
        <f t="shared" si="0"/>
        <v>0</v>
      </c>
      <c r="AS11" s="48">
        <f t="shared" si="1"/>
        <v>0</v>
      </c>
    </row>
    <row r="12" spans="1:47">
      <c r="B12" s="2" t="s">
        <v>0</v>
      </c>
      <c r="C12" s="4">
        <v>1</v>
      </c>
      <c r="E12" s="40">
        <f>SUM(E7:E11)</f>
        <v>0</v>
      </c>
      <c r="F12" s="41">
        <f>SUM(F7:F11)</f>
        <v>0</v>
      </c>
      <c r="H12" s="41">
        <f>SUM(H7:H11)</f>
        <v>0</v>
      </c>
      <c r="I12" s="41">
        <f>SUM(I7:I11)</f>
        <v>0</v>
      </c>
      <c r="K12" s="40">
        <f>SUM(K7:K11)</f>
        <v>0</v>
      </c>
      <c r="L12" s="41">
        <f>SUM(L7:L11)</f>
        <v>0</v>
      </c>
      <c r="N12" s="40">
        <f>SUM(N7:N11)</f>
        <v>5000</v>
      </c>
      <c r="O12" s="41">
        <f>SUM(O7:O11)</f>
        <v>5</v>
      </c>
      <c r="Q12" s="40">
        <f>SUM(Q7:Q11)</f>
        <v>5000</v>
      </c>
      <c r="R12" s="41">
        <f>SUM(R7:R11)</f>
        <v>5</v>
      </c>
      <c r="T12" s="40">
        <f>SUM(T7:T11)</f>
        <v>5000</v>
      </c>
      <c r="U12" s="41">
        <f>SUM(U7:U11)</f>
        <v>5</v>
      </c>
      <c r="W12" s="40">
        <f>SUM(W7:W11)</f>
        <v>5000</v>
      </c>
      <c r="X12" s="41">
        <f>SUM(X7:X11)</f>
        <v>5</v>
      </c>
      <c r="Z12" s="40">
        <f>SUM(Z7:Z11)</f>
        <v>5000</v>
      </c>
      <c r="AA12" s="41">
        <f>SUM(AA7:AA11)</f>
        <v>5</v>
      </c>
      <c r="AC12" s="40">
        <f>SUM(AC7:AC11)</f>
        <v>5000</v>
      </c>
      <c r="AD12" s="41">
        <f>SUM(AD7:AD11)</f>
        <v>5</v>
      </c>
      <c r="AF12" s="40">
        <f>SUM(AF7:AF11)</f>
        <v>5000</v>
      </c>
      <c r="AG12" s="41">
        <f>SUM(AG7:AG11)</f>
        <v>6</v>
      </c>
      <c r="AI12" s="40">
        <f>SUM(AI7:AI11)</f>
        <v>5000</v>
      </c>
      <c r="AJ12" s="41">
        <f>SUM(AJ7:AJ11)</f>
        <v>5</v>
      </c>
      <c r="AL12" s="40">
        <f>SUM(AL7:AL11)</f>
        <v>5000</v>
      </c>
      <c r="AM12" s="41">
        <f>SUM(AM7:AM11)</f>
        <v>4</v>
      </c>
      <c r="AO12" s="40">
        <f>SUM(AO7:AO11)</f>
        <v>5000</v>
      </c>
      <c r="AP12" s="41">
        <f>SUM(AP7:AP11)</f>
        <v>5</v>
      </c>
      <c r="AR12" s="13">
        <f t="shared" si="0"/>
        <v>0</v>
      </c>
      <c r="AS12" s="48">
        <f t="shared" si="1"/>
        <v>0</v>
      </c>
      <c r="AT12" s="2" t="s">
        <v>28</v>
      </c>
      <c r="AU12" s="13"/>
    </row>
    <row r="13" spans="1:47">
      <c r="C13" s="4"/>
      <c r="E13" s="33"/>
      <c r="F13" s="19"/>
      <c r="H13" s="19"/>
      <c r="I13" s="19"/>
      <c r="K13" s="33"/>
      <c r="L13" s="19"/>
      <c r="N13" s="33"/>
      <c r="O13" s="19"/>
      <c r="Q13" s="33"/>
      <c r="R13" s="19"/>
      <c r="T13" s="33"/>
      <c r="U13" s="19"/>
      <c r="W13" s="33"/>
      <c r="X13" s="19"/>
      <c r="Z13" s="33"/>
      <c r="AA13" s="19"/>
      <c r="AC13" s="33"/>
      <c r="AD13" s="19"/>
      <c r="AF13" s="33"/>
      <c r="AG13" s="19"/>
      <c r="AI13" s="33"/>
      <c r="AJ13" s="19"/>
      <c r="AL13" s="33"/>
      <c r="AM13" s="19"/>
      <c r="AO13" s="33"/>
      <c r="AP13" s="19"/>
      <c r="AR13" s="13"/>
      <c r="AS13" s="48"/>
    </row>
    <row r="14" spans="1:47" outlineLevel="1">
      <c r="B14" s="2" t="s">
        <v>121</v>
      </c>
      <c r="C14" s="4"/>
      <c r="E14" s="35">
        <f>VLOOKUP($B14,'Exp_Co (YTD)'!$B$8:$AI$43,15,FALSE)</f>
        <v>0</v>
      </c>
      <c r="F14" s="42">
        <f>ROUND(E14/1000,0)</f>
        <v>0</v>
      </c>
      <c r="H14" s="35">
        <f>VLOOKUP($B14,'Exp_Co (YTD)'!$B$8:$AI$43,14,FALSE)</f>
        <v>0</v>
      </c>
      <c r="I14" s="42">
        <f>ROUND(H14/1000,0)</f>
        <v>0</v>
      </c>
      <c r="K14" s="35">
        <f>VLOOKUP($B14,'Exp_Co (YTD)'!$B$8:$AI$43,13,FALSE)</f>
        <v>0</v>
      </c>
      <c r="L14" s="42">
        <f>ROUND(K14/1000,0)</f>
        <v>0</v>
      </c>
      <c r="N14" s="35">
        <f>VLOOKUP($B14,'Exp_Co (YTD)'!$B$8:$AI$43,12,FALSE)</f>
        <v>1000</v>
      </c>
      <c r="O14" s="42">
        <f>ROUND(N14/1000,0)</f>
        <v>1</v>
      </c>
      <c r="Q14" s="35">
        <f>VLOOKUP($B14,'Exp_Co (YTD)'!$B$8:$AI$43,11,FALSE)</f>
        <v>1000</v>
      </c>
      <c r="R14" s="42">
        <f>ROUND(Q14/1000,0)</f>
        <v>1</v>
      </c>
      <c r="T14" s="35">
        <f>VLOOKUP($B14,'Exp_Co (YTD)'!$B$8:$AI$43,10,FALSE)</f>
        <v>1000</v>
      </c>
      <c r="U14" s="42">
        <f>ROUND(T14/1000,0)</f>
        <v>1</v>
      </c>
      <c r="W14" s="35">
        <f>VLOOKUP($B14,'Exp_Co (YTD)'!$B$8:$AI$43,9,FALSE)</f>
        <v>1000</v>
      </c>
      <c r="X14" s="42">
        <f>ROUND(W14/1000,0)</f>
        <v>1</v>
      </c>
      <c r="Z14" s="35">
        <f>VLOOKUP($B14,'Exp_Co (YTD)'!$B$8:$AI$43,8,FALSE)</f>
        <v>1000</v>
      </c>
      <c r="AA14" s="42">
        <f>ROUND(Z14/1000,0)</f>
        <v>1</v>
      </c>
      <c r="AC14" s="35">
        <f>VLOOKUP($B14,'Exp_Co (YTD)'!$B$8:$AI$43,7,FALSE)</f>
        <v>1000</v>
      </c>
      <c r="AD14" s="42">
        <f>ROUND(AC14/1000,0)</f>
        <v>1</v>
      </c>
      <c r="AF14" s="35">
        <f>VLOOKUP($B14,'Exp_Co (YTD)'!$B$8:$AI$43,6,FALSE)</f>
        <v>1000</v>
      </c>
      <c r="AG14" s="42">
        <f>ROUND(AF14/1000,0)</f>
        <v>1</v>
      </c>
      <c r="AI14" s="35">
        <f>VLOOKUP($B14,'Exp_Co (YTD)'!$B$8:$AI$43,5,FALSE)</f>
        <v>1000</v>
      </c>
      <c r="AJ14" s="42">
        <f>ROUND(AI14/1000,0)</f>
        <v>1</v>
      </c>
      <c r="AL14" s="35">
        <f>VLOOKUP($B14,'Exp_Co (YTD)'!$B$8:$AI$43,4,FALSE)</f>
        <v>1000</v>
      </c>
      <c r="AM14" s="42">
        <f>ROUND(AL14/1000,0)</f>
        <v>1</v>
      </c>
      <c r="AO14" s="35">
        <f>VLOOKUP(B14,'Exp_Co (YTD)'!$B$8:$AI$38,30,FALSE)</f>
        <v>1000</v>
      </c>
      <c r="AP14" s="42">
        <f>ROUND(AO14/1000,0)</f>
        <v>1</v>
      </c>
      <c r="AR14" s="13">
        <f>O14-R14</f>
        <v>0</v>
      </c>
      <c r="AS14" s="48">
        <f>IF(R14=0,IF(O14=0,"N/A","100%"),AR14/R14)</f>
        <v>0</v>
      </c>
    </row>
    <row r="15" spans="1:47" outlineLevel="1">
      <c r="B15" s="2" t="s">
        <v>122</v>
      </c>
      <c r="C15" s="4"/>
      <c r="E15" s="36">
        <f>VLOOKUP($B15,'Exp_Co (YTD)'!$B$8:$AI$43,15,FALSE)</f>
        <v>0</v>
      </c>
      <c r="F15" s="43">
        <f>ROUND(E15/1000,0)</f>
        <v>0</v>
      </c>
      <c r="H15" s="36">
        <f>VLOOKUP($B15,'Exp_Co (YTD)'!$B$8:$AI$43,14,FALSE)</f>
        <v>0</v>
      </c>
      <c r="I15" s="43">
        <f>ROUND(H15/1000,0)</f>
        <v>0</v>
      </c>
      <c r="K15" s="36">
        <f>VLOOKUP($B15,'Exp_Co (YTD)'!$B$8:$AI$43,13,FALSE)</f>
        <v>0</v>
      </c>
      <c r="L15" s="43">
        <f>ROUND(K15/1000,0)</f>
        <v>0</v>
      </c>
      <c r="N15" s="36">
        <f>VLOOKUP($B15,'Exp_Co (YTD)'!$B$8:$AI$43,12,FALSE)</f>
        <v>1000</v>
      </c>
      <c r="O15" s="43">
        <f>ROUND(N15/1000,0)</f>
        <v>1</v>
      </c>
      <c r="Q15" s="36">
        <f>VLOOKUP($B15,'Exp_Co (YTD)'!$B$8:$AI$43,11,FALSE)</f>
        <v>1000</v>
      </c>
      <c r="R15" s="43">
        <f>ROUND(Q15/1000,0)</f>
        <v>1</v>
      </c>
      <c r="T15" s="36">
        <f>VLOOKUP($B15,'Exp_Co (YTD)'!$B$8:$AI$43,10,FALSE)</f>
        <v>1000</v>
      </c>
      <c r="U15" s="43">
        <f>ROUND(T15/1000,0)</f>
        <v>1</v>
      </c>
      <c r="W15" s="36">
        <f>VLOOKUP($B15,'Exp_Co (YTD)'!$B$8:$AI$43,9,FALSE)</f>
        <v>1000</v>
      </c>
      <c r="X15" s="43">
        <f>ROUND(W15/1000,0)</f>
        <v>1</v>
      </c>
      <c r="Z15" s="36">
        <f>VLOOKUP($B15,'Exp_Co (YTD)'!$B$8:$AI$43,8,FALSE)</f>
        <v>1000</v>
      </c>
      <c r="AA15" s="43">
        <f>ROUND(Z15/1000,0)</f>
        <v>1</v>
      </c>
      <c r="AC15" s="36">
        <f>VLOOKUP($B15,'Exp_Co (YTD)'!$B$8:$AI$43,7,FALSE)</f>
        <v>1000</v>
      </c>
      <c r="AD15" s="43">
        <f>ROUND(AC15/1000,0)</f>
        <v>1</v>
      </c>
      <c r="AF15" s="36">
        <f>VLOOKUP($B15,'Exp_Co (YTD)'!$B$8:$AI$43,6,FALSE)</f>
        <v>1000</v>
      </c>
      <c r="AG15" s="43">
        <f>ROUND(AF15/1000,0)</f>
        <v>1</v>
      </c>
      <c r="AI15" s="36">
        <f>VLOOKUP($B15,'Exp_Co (YTD)'!$B$8:$AI$43,5,FALSE)</f>
        <v>1000</v>
      </c>
      <c r="AJ15" s="43">
        <f>ROUND(AI15/1000,0)</f>
        <v>1</v>
      </c>
      <c r="AL15" s="36">
        <f>VLOOKUP($B15,'Exp_Co (YTD)'!$B$8:$AI$43,4,FALSE)</f>
        <v>1000</v>
      </c>
      <c r="AM15" s="43">
        <f>ROUND(AL15/1000,0)</f>
        <v>1</v>
      </c>
      <c r="AO15" s="36">
        <f>VLOOKUP(B15,'Exp_Co (YTD)'!$B$8:$AI$38,30,FALSE)</f>
        <v>1000</v>
      </c>
      <c r="AP15" s="43">
        <f>ROUND(AO15/1000,0)</f>
        <v>1</v>
      </c>
      <c r="AR15" s="13">
        <f>O15-R15</f>
        <v>0</v>
      </c>
      <c r="AS15" s="48">
        <f>IF(R15=0,IF(O15=0,"N/A","100%"),AR15/R15)</f>
        <v>0</v>
      </c>
    </row>
    <row r="16" spans="1:47">
      <c r="B16" s="2" t="s">
        <v>1</v>
      </c>
      <c r="C16" s="4"/>
      <c r="E16" s="7">
        <f>VLOOKUP($B16,'Exp_Co (YTD)'!$B$8:$AI$43,15,FALSE)</f>
        <v>0</v>
      </c>
      <c r="F16" s="19">
        <f>ROUND(E16/1000,0)</f>
        <v>0</v>
      </c>
      <c r="H16" s="6">
        <f>VLOOKUP($B16,'Exp_Co (YTD)'!$B$8:$AI$43,14,FALSE)</f>
        <v>0</v>
      </c>
      <c r="I16" s="19">
        <f>ROUND(H16/1000,0)</f>
        <v>0</v>
      </c>
      <c r="K16" s="7">
        <f>VLOOKUP($B16,'Exp_Co (YTD)'!$B$8:$AI$43,13,FALSE)</f>
        <v>0</v>
      </c>
      <c r="L16" s="19">
        <f>ROUND(K16/1000,0)</f>
        <v>0</v>
      </c>
      <c r="N16" s="7">
        <f>VLOOKUP($B16,'Exp_Co (YTD)'!$B$8:$AI$43,12,FALSE)</f>
        <v>2000</v>
      </c>
      <c r="O16" s="19">
        <f>ROUND(N16/1000,0)</f>
        <v>2</v>
      </c>
      <c r="Q16" s="7">
        <f>VLOOKUP($B16,'Exp_Co (YTD)'!$B$8:$AI$43,11,FALSE)</f>
        <v>2000</v>
      </c>
      <c r="R16" s="19">
        <f>ROUND(Q16/1000,0)</f>
        <v>2</v>
      </c>
      <c r="T16" s="7">
        <f>VLOOKUP($B16,'Exp_Co (YTD)'!$B$8:$AI$43,10,FALSE)</f>
        <v>2000</v>
      </c>
      <c r="U16" s="19">
        <f>ROUND(T16/1000,0)</f>
        <v>2</v>
      </c>
      <c r="W16" s="7">
        <f>VLOOKUP($B16,'Exp_Co (YTD)'!$B$8:$AI$43,9,FALSE)</f>
        <v>2000</v>
      </c>
      <c r="X16" s="19">
        <f>ROUND(W16/1000,0)</f>
        <v>2</v>
      </c>
      <c r="Z16" s="7">
        <f>VLOOKUP($B16,'Exp_Co (YTD)'!$B$8:$AI$43,8,FALSE)</f>
        <v>2000</v>
      </c>
      <c r="AA16" s="19">
        <f>ROUND(Z16/1000,0)</f>
        <v>2</v>
      </c>
      <c r="AC16" s="7">
        <f>VLOOKUP($B16,'Exp_Co (YTD)'!$B$8:$AI$43,7,FALSE)</f>
        <v>2000</v>
      </c>
      <c r="AD16" s="19">
        <f>ROUND(AC16/1000,0)</f>
        <v>2</v>
      </c>
      <c r="AF16" s="7">
        <f>VLOOKUP($B16,'Exp_Co (YTD)'!$B$8:$AI$43,6,FALSE)</f>
        <v>2000</v>
      </c>
      <c r="AG16" s="19">
        <f>ROUND(AF16/1000,0)</f>
        <v>2</v>
      </c>
      <c r="AI16" s="7">
        <f>VLOOKUP($B16,'Exp_Co (YTD)'!$B$8:$AI$43,5,FALSE)</f>
        <v>2000</v>
      </c>
      <c r="AJ16" s="19">
        <f>ROUND(AI16/1000,0)</f>
        <v>2</v>
      </c>
      <c r="AL16" s="7">
        <f>VLOOKUP($B16,'Exp_Co (YTD)'!$B$8:$AI$43,4,FALSE)</f>
        <v>2000</v>
      </c>
      <c r="AM16" s="19">
        <f>SUM(AM14:AM15)</f>
        <v>2</v>
      </c>
      <c r="AO16" s="7">
        <f>SUM(AO14:AO15)</f>
        <v>2000</v>
      </c>
      <c r="AP16" s="19">
        <f>ROUND(AO16/1000,0)</f>
        <v>2</v>
      </c>
      <c r="AR16" s="13">
        <f>O16-R16</f>
        <v>0</v>
      </c>
      <c r="AS16" s="48">
        <f>IF(R16=0,IF(O16=0,"N/A","100%"),AR16/R16)</f>
        <v>0</v>
      </c>
    </row>
    <row r="17" spans="2:48">
      <c r="C17" s="4"/>
      <c r="E17" s="31">
        <f>SUM(E16,E12)</f>
        <v>0</v>
      </c>
      <c r="F17" s="44">
        <f>SUM(F16,F12)</f>
        <v>0</v>
      </c>
      <c r="H17" s="31">
        <f>SUM(H16,H12)</f>
        <v>0</v>
      </c>
      <c r="I17" s="44">
        <f>SUM(I16,I12)</f>
        <v>0</v>
      </c>
      <c r="K17" s="31">
        <f>SUM(K16,K12)</f>
        <v>0</v>
      </c>
      <c r="L17" s="44">
        <f>SUM(L16,L12)</f>
        <v>0</v>
      </c>
      <c r="N17" s="31">
        <f>SUM(N16,N12)</f>
        <v>7000</v>
      </c>
      <c r="O17" s="44">
        <f>SUM(O16,O12)</f>
        <v>7</v>
      </c>
      <c r="Q17" s="31">
        <f>SUM(Q16,Q12)</f>
        <v>7000</v>
      </c>
      <c r="R17" s="44">
        <f>SUM(R16,R12)</f>
        <v>7</v>
      </c>
      <c r="T17" s="31">
        <f>SUM(T16,T12)</f>
        <v>7000</v>
      </c>
      <c r="U17" s="44">
        <f>SUM(U16,U12)</f>
        <v>7</v>
      </c>
      <c r="W17" s="31">
        <f>SUM(W16,W12)</f>
        <v>7000</v>
      </c>
      <c r="X17" s="44">
        <f>SUM(X16,X12)</f>
        <v>7</v>
      </c>
      <c r="Z17" s="31">
        <f>SUM(Z16,Z12)</f>
        <v>7000</v>
      </c>
      <c r="AA17" s="44">
        <f>SUM(AA16,AA12)</f>
        <v>7</v>
      </c>
      <c r="AC17" s="31">
        <f>SUM(AC16,AC12)</f>
        <v>7000</v>
      </c>
      <c r="AD17" s="44">
        <f>SUM(AD16,AD12)</f>
        <v>7</v>
      </c>
      <c r="AF17" s="31">
        <f>SUM(AF16,AF12)</f>
        <v>7000</v>
      </c>
      <c r="AG17" s="44">
        <f>SUM(AG16,AG12)</f>
        <v>8</v>
      </c>
      <c r="AI17" s="31">
        <f>SUM(AI16,AI12)</f>
        <v>7000</v>
      </c>
      <c r="AJ17" s="44">
        <f>SUM(AJ16,AJ12)</f>
        <v>7</v>
      </c>
      <c r="AL17" s="31">
        <f>SUM(AL16,AL12)</f>
        <v>7000</v>
      </c>
      <c r="AM17" s="44">
        <f>SUM(AM16,AM12)</f>
        <v>6</v>
      </c>
      <c r="AO17" s="31">
        <f>SUM(AO16,AO12)</f>
        <v>7000</v>
      </c>
      <c r="AP17" s="44">
        <f>SUM(AP16,AP12)</f>
        <v>7</v>
      </c>
      <c r="AR17" s="13">
        <f>O17-R17</f>
        <v>0</v>
      </c>
      <c r="AS17" s="48">
        <f>IF(R17=0,IF(O17=0,"N/A","100%"),AR17/R17)</f>
        <v>0</v>
      </c>
    </row>
    <row r="18" spans="2:48">
      <c r="C18" s="4"/>
      <c r="F18" s="19"/>
      <c r="H18" s="6"/>
      <c r="I18" s="19"/>
      <c r="L18" s="19"/>
      <c r="O18" s="19"/>
      <c r="R18" s="19"/>
      <c r="U18" s="19"/>
      <c r="X18" s="19"/>
      <c r="AA18" s="19"/>
      <c r="AD18" s="19"/>
      <c r="AG18" s="19"/>
      <c r="AJ18" s="19"/>
      <c r="AM18" s="19"/>
      <c r="AP18" s="19"/>
      <c r="AR18" s="13"/>
      <c r="AS18" s="48"/>
    </row>
    <row r="19" spans="2:48">
      <c r="B19" s="45" t="s">
        <v>110</v>
      </c>
      <c r="C19" s="4"/>
      <c r="E19" s="7">
        <f>VLOOKUP($B19,'Exp_Co (YTD)'!$B$8:$AI$43,15,FALSE)</f>
        <v>0</v>
      </c>
      <c r="F19" s="6">
        <f>ROUND(E19/1000,0)</f>
        <v>0</v>
      </c>
      <c r="H19" s="6">
        <f>VLOOKUP($B19,'Exp_Co (YTD)'!$B$8:$AI$43,14,FALSE)</f>
        <v>0</v>
      </c>
      <c r="I19" s="6">
        <f>ROUND(H19/1000,0)</f>
        <v>0</v>
      </c>
      <c r="K19" s="7">
        <f>VLOOKUP($B19,'Exp_Co (YTD)'!$B$8:$AI$43,13,FALSE)</f>
        <v>0</v>
      </c>
      <c r="L19" s="6">
        <f>ROUND(K19/1000,0)</f>
        <v>0</v>
      </c>
      <c r="N19" s="7">
        <f>VLOOKUP($B19,'Exp_Co (YTD)'!$B$8:$AI$43,12,FALSE)</f>
        <v>1000</v>
      </c>
      <c r="O19" s="6">
        <f>ROUND(N19/1000,0)</f>
        <v>1</v>
      </c>
      <c r="Q19" s="7">
        <f>VLOOKUP($B19,'Exp_Co (YTD)'!$B$8:$AI$43,11,FALSE)</f>
        <v>1000</v>
      </c>
      <c r="R19" s="6">
        <f>ROUND(Q19/1000,0)</f>
        <v>1</v>
      </c>
      <c r="T19" s="7">
        <f>VLOOKUP($B19,'Exp_Co (YTD)'!$B$8:$AI$43,10,FALSE)</f>
        <v>1000</v>
      </c>
      <c r="U19" s="6">
        <f>ROUND(T19/1000,0)</f>
        <v>1</v>
      </c>
      <c r="W19" s="7">
        <f>VLOOKUP($B19,'Exp_Co (YTD)'!$B$8:$AI$43,9,FALSE)</f>
        <v>1000</v>
      </c>
      <c r="X19" s="6">
        <f>ROUND(W19/1000,0)</f>
        <v>1</v>
      </c>
      <c r="Z19" s="7">
        <f>VLOOKUP($B19,'Exp_Co (YTD)'!$B$8:$AI$43,8,FALSE)</f>
        <v>1000</v>
      </c>
      <c r="AA19" s="6">
        <f>ROUND(Z19/1000,0)</f>
        <v>1</v>
      </c>
      <c r="AC19" s="7">
        <f>VLOOKUP($B19,'Exp_Co (YTD)'!$B$8:$AI$43,7,FALSE)</f>
        <v>1000</v>
      </c>
      <c r="AD19" s="6">
        <f>ROUND(AC19/1000,0)</f>
        <v>1</v>
      </c>
      <c r="AF19" s="7">
        <f>VLOOKUP($B19,'Exp_Co (YTD)'!$B$8:$AI$43,6,FALSE)</f>
        <v>1000</v>
      </c>
      <c r="AG19" s="6">
        <f>ROUND(AF19/1000,0)+1</f>
        <v>2</v>
      </c>
      <c r="AI19" s="7">
        <f>VLOOKUP($B19,'Exp_Co (YTD)'!$B$8:$AI$43,5,FALSE)</f>
        <v>1000</v>
      </c>
      <c r="AJ19" s="6">
        <f>ROUND(AI19/1000,0)</f>
        <v>1</v>
      </c>
      <c r="AL19" s="7">
        <f>VLOOKUP($B19,'Exp_Co (YTD)'!$B$8:$AI$43,4,FALSE)</f>
        <v>1000</v>
      </c>
      <c r="AM19" s="6">
        <f>ROUND(AL19/1000,0)</f>
        <v>1</v>
      </c>
      <c r="AO19" s="7">
        <f>VLOOKUP(B19,'Exp_Co (YTD)'!$B$8:$AI$43,30,FALSE)</f>
        <v>0</v>
      </c>
      <c r="AP19" s="19">
        <f>ROUND(AO19/1000,0)</f>
        <v>0</v>
      </c>
      <c r="AR19" s="13">
        <f>O19-R19</f>
        <v>0</v>
      </c>
      <c r="AS19" s="48">
        <f>IF(R19=0,IF(O19=0,"N/A","100%"),AR19/R19)</f>
        <v>0</v>
      </c>
    </row>
    <row r="20" spans="2:48">
      <c r="B20" s="2" t="s">
        <v>111</v>
      </c>
      <c r="C20" s="4"/>
      <c r="E20" s="7">
        <f>VLOOKUP($B20,'Exp_Co (YTD)'!$B$8:$AI$43,15,FALSE)</f>
        <v>0</v>
      </c>
      <c r="F20" s="6">
        <f>ROUND(E20/1000,0)</f>
        <v>0</v>
      </c>
      <c r="H20" s="6">
        <f>VLOOKUP($B20,'Exp_Co (YTD)'!$B$8:$AI$43,14,FALSE)</f>
        <v>0</v>
      </c>
      <c r="I20" s="6">
        <f>ROUND(H20/1000,0)</f>
        <v>0</v>
      </c>
      <c r="K20" s="7">
        <f>VLOOKUP($B20,'Exp_Co (YTD)'!$B$8:$AI$43,13,FALSE)</f>
        <v>0</v>
      </c>
      <c r="L20" s="6">
        <f>ROUND(K20/1000,0)</f>
        <v>0</v>
      </c>
      <c r="N20" s="7">
        <f>VLOOKUP($B20,'Exp_Co (YTD)'!$B$8:$AI$43,12,FALSE)</f>
        <v>1000</v>
      </c>
      <c r="O20" s="6">
        <f>ROUND(N20/1000,0)</f>
        <v>1</v>
      </c>
      <c r="Q20" s="7">
        <f>VLOOKUP($B20,'Exp_Co (YTD)'!$B$8:$AI$43,11,FALSE)</f>
        <v>1000</v>
      </c>
      <c r="R20" s="6">
        <f>ROUND(Q20/1000,0)</f>
        <v>1</v>
      </c>
      <c r="T20" s="7">
        <f>VLOOKUP($B20,'Exp_Co (YTD)'!$B$8:$AI$43,10,FALSE)</f>
        <v>1000</v>
      </c>
      <c r="U20" s="6">
        <f>ROUND(T20/1000,0)</f>
        <v>1</v>
      </c>
      <c r="W20" s="7">
        <f>VLOOKUP($B20,'Exp_Co (YTD)'!$B$8:$AI$43,9,FALSE)</f>
        <v>1000</v>
      </c>
      <c r="X20" s="6">
        <f>ROUND(W20/1000,0)</f>
        <v>1</v>
      </c>
      <c r="Z20" s="7">
        <f>VLOOKUP($B20,'Exp_Co (YTD)'!$B$8:$AI$43,8,FALSE)</f>
        <v>1000</v>
      </c>
      <c r="AA20" s="6">
        <f>ROUND(Z20/1000,0)</f>
        <v>1</v>
      </c>
      <c r="AC20" s="7">
        <f>VLOOKUP($B20,'Exp_Co (YTD)'!$B$8:$AI$43,7,FALSE)</f>
        <v>1000</v>
      </c>
      <c r="AD20" s="6">
        <f>ROUND(AC20/1000,0)</f>
        <v>1</v>
      </c>
      <c r="AF20" s="7">
        <f>VLOOKUP($B20,'Exp_Co (YTD)'!$B$8:$AI$43,6,FALSE)</f>
        <v>1000</v>
      </c>
      <c r="AG20" s="6">
        <f>ROUND(AF20/1000,0)</f>
        <v>1</v>
      </c>
      <c r="AI20" s="7">
        <f>VLOOKUP($B20,'Exp_Co (YTD)'!$B$8:$AI$43,5,FALSE)</f>
        <v>1000</v>
      </c>
      <c r="AJ20" s="6">
        <f>ROUND(AI20/1000,0)</f>
        <v>1</v>
      </c>
      <c r="AL20" s="7">
        <f>VLOOKUP($B20,'Exp_Co (YTD)'!$B$8:$AI$43,4,FALSE)</f>
        <v>1000</v>
      </c>
      <c r="AM20" s="6">
        <f>ROUND(AL20/1000,0)</f>
        <v>1</v>
      </c>
      <c r="AO20" s="7">
        <f>VLOOKUP(B20,'Exp_Co (YTD)'!$B$8:$AI$43,30,FALSE)</f>
        <v>1000</v>
      </c>
      <c r="AP20" s="19">
        <f>ROUND(AO20/1000,0)</f>
        <v>1</v>
      </c>
      <c r="AR20" s="13">
        <f>O20-R20</f>
        <v>0</v>
      </c>
      <c r="AS20" s="48">
        <f>IF(R20=0,IF(O20=0,"N/A","100%"),AR20/R20)</f>
        <v>0</v>
      </c>
    </row>
    <row r="21" spans="2:48" outlineLevel="2">
      <c r="B21" s="2" t="s">
        <v>112</v>
      </c>
      <c r="C21" s="4"/>
      <c r="E21" s="7">
        <f>VLOOKUP($B21,'Exp_Co (YTD)'!$B$8:$AI$43,15,FALSE)</f>
        <v>0</v>
      </c>
      <c r="F21" s="6">
        <f>ROUND(E21/1000,0)</f>
        <v>0</v>
      </c>
      <c r="H21" s="6">
        <f>VLOOKUP($B21,'Exp_Co (YTD)'!$B$8:$AI$43,14,FALSE)</f>
        <v>0</v>
      </c>
      <c r="I21" s="6">
        <f>ROUND(H21/1000,0)</f>
        <v>0</v>
      </c>
      <c r="K21" s="7">
        <f>VLOOKUP($B21,'Exp_Co (YTD)'!$B$8:$AI$43,13,FALSE)</f>
        <v>0</v>
      </c>
      <c r="L21" s="6">
        <f>ROUND(K21/1000,0)</f>
        <v>0</v>
      </c>
      <c r="N21" s="7">
        <f>VLOOKUP($B21,'Exp_Co (YTD)'!$B$8:$AI$43,12,FALSE)</f>
        <v>1000</v>
      </c>
      <c r="O21" s="6">
        <f>ROUND(N21/1000,0)</f>
        <v>1</v>
      </c>
      <c r="Q21" s="7">
        <f>VLOOKUP($B21,'Exp_Co (YTD)'!$B$8:$AI$43,11,FALSE)</f>
        <v>1000</v>
      </c>
      <c r="R21" s="6">
        <f>ROUND(Q21/1000,0)</f>
        <v>1</v>
      </c>
      <c r="T21" s="7">
        <f>VLOOKUP($B21,'Exp_Co (YTD)'!$B$8:$AI$43,10,FALSE)</f>
        <v>1000</v>
      </c>
      <c r="U21" s="6">
        <f>ROUND(T21/1000,0)</f>
        <v>1</v>
      </c>
      <c r="W21" s="7">
        <f>VLOOKUP($B21,'Exp_Co (YTD)'!$B$8:$AI$43,9,FALSE)</f>
        <v>1000</v>
      </c>
      <c r="X21" s="6">
        <f>ROUND(W21/1000,0)</f>
        <v>1</v>
      </c>
      <c r="Z21" s="7">
        <f>VLOOKUP($B21,'Exp_Co (YTD)'!$B$8:$AI$43,8,FALSE)</f>
        <v>1000</v>
      </c>
      <c r="AA21" s="6">
        <f>ROUND(Z21/1000,0)</f>
        <v>1</v>
      </c>
      <c r="AC21" s="7">
        <f>VLOOKUP($B21,'Exp_Co (YTD)'!$B$8:$AI$43,7,FALSE)</f>
        <v>1000</v>
      </c>
      <c r="AD21" s="6">
        <f>ROUND(AC21/1000,0)</f>
        <v>1</v>
      </c>
      <c r="AF21" s="7">
        <f>VLOOKUP($B21,'Exp_Co (YTD)'!$B$8:$AI$43,6,FALSE)</f>
        <v>1000</v>
      </c>
      <c r="AG21" s="6">
        <f>ROUND(AF21/1000,0)</f>
        <v>1</v>
      </c>
      <c r="AI21" s="7">
        <f>VLOOKUP($B21,'Exp_Co (YTD)'!$B$8:$AI$43,5,FALSE)</f>
        <v>1000</v>
      </c>
      <c r="AJ21" s="6">
        <f>ROUND(AI21/1000,0)</f>
        <v>1</v>
      </c>
      <c r="AL21" s="7">
        <f>VLOOKUP($B21,'Exp_Co (YTD)'!$B$8:$AI$43,4,FALSE)</f>
        <v>1000</v>
      </c>
      <c r="AM21" s="6">
        <f>ROUND(AL21/1000,0)</f>
        <v>1</v>
      </c>
      <c r="AO21" s="7">
        <f>VLOOKUP(B21,'Exp_Co (YTD)'!$B$8:$AI$43,30,FALSE)</f>
        <v>1000</v>
      </c>
      <c r="AP21" s="19">
        <f>ROUND(AO21/1000,0)</f>
        <v>1</v>
      </c>
      <c r="AR21" s="13">
        <f>O21-R21</f>
        <v>0</v>
      </c>
      <c r="AS21" s="48">
        <f>IF(R21=0,IF(O21=0,"N/A","100%"),AR21/R21)</f>
        <v>0</v>
      </c>
    </row>
    <row r="22" spans="2:48">
      <c r="C22" s="4"/>
      <c r="E22" s="44">
        <f>SUM(E19:E21)</f>
        <v>0</v>
      </c>
      <c r="F22" s="44">
        <f>SUM(F19:F21)</f>
        <v>0</v>
      </c>
      <c r="H22" s="44">
        <f>SUM(H19:H21)</f>
        <v>0</v>
      </c>
      <c r="I22" s="44">
        <f>SUM(I19:I21)</f>
        <v>0</v>
      </c>
      <c r="K22" s="44">
        <f>SUM(K19:K21)</f>
        <v>0</v>
      </c>
      <c r="L22" s="44">
        <f>SUM(L19:L21)</f>
        <v>0</v>
      </c>
      <c r="N22" s="44">
        <f>SUM(N19:N21)</f>
        <v>3000</v>
      </c>
      <c r="O22" s="44">
        <f>SUM(O19:O21)</f>
        <v>3</v>
      </c>
      <c r="Q22" s="44">
        <f>SUM(Q19:Q21)</f>
        <v>3000</v>
      </c>
      <c r="R22" s="44">
        <f>SUM(R19:R21)</f>
        <v>3</v>
      </c>
      <c r="T22" s="44">
        <f>SUM(T19:T21)</f>
        <v>3000</v>
      </c>
      <c r="U22" s="44">
        <f>SUM(U19:U21)</f>
        <v>3</v>
      </c>
      <c r="W22" s="44">
        <f>SUM(W19:W21)</f>
        <v>3000</v>
      </c>
      <c r="X22" s="44">
        <f>SUM(X19:X21)</f>
        <v>3</v>
      </c>
      <c r="Z22" s="31">
        <f>SUM(Z19:Z21)</f>
        <v>3000</v>
      </c>
      <c r="AA22" s="44">
        <f>SUM(AA19:AA21)</f>
        <v>3</v>
      </c>
      <c r="AC22" s="31">
        <f>SUM(AC19:AC21)</f>
        <v>3000</v>
      </c>
      <c r="AD22" s="44">
        <f>SUM(AD19:AD21)</f>
        <v>3</v>
      </c>
      <c r="AF22" s="31">
        <f>SUM(AF19:AF21)</f>
        <v>3000</v>
      </c>
      <c r="AG22" s="44">
        <f>SUM(AG19:AG21)</f>
        <v>4</v>
      </c>
      <c r="AI22" s="31">
        <f>SUM(AI19:AI21)</f>
        <v>3000</v>
      </c>
      <c r="AJ22" s="44">
        <f>SUM(AJ19:AJ21)</f>
        <v>3</v>
      </c>
      <c r="AL22" s="31">
        <f>SUM(AL19:AL21)</f>
        <v>3000</v>
      </c>
      <c r="AM22" s="44">
        <f>SUM(AM19:AM21)</f>
        <v>3</v>
      </c>
      <c r="AO22" s="31">
        <f>SUM(AO19:AO21)</f>
        <v>2000</v>
      </c>
      <c r="AP22" s="44">
        <f>SUM(AP19:AP21)</f>
        <v>2</v>
      </c>
      <c r="AR22" s="13">
        <f>O22-R22</f>
        <v>0</v>
      </c>
      <c r="AS22" s="48">
        <f>IF(R22=0,IF(O22=0,"N/A","100%"),AR22/R22)</f>
        <v>0</v>
      </c>
    </row>
    <row r="23" spans="2:48">
      <c r="C23" s="4"/>
      <c r="E23" s="33"/>
      <c r="F23" s="19"/>
      <c r="H23" s="33"/>
      <c r="I23" s="19"/>
      <c r="K23" s="33"/>
      <c r="L23" s="19"/>
      <c r="N23" s="33"/>
      <c r="O23" s="19"/>
      <c r="Q23" s="33"/>
      <c r="R23" s="19"/>
      <c r="T23" s="33"/>
      <c r="U23" s="19"/>
      <c r="W23" s="33"/>
      <c r="X23" s="19"/>
      <c r="Z23" s="33"/>
      <c r="AA23" s="19"/>
      <c r="AC23" s="33"/>
      <c r="AD23" s="19"/>
      <c r="AF23" s="33"/>
      <c r="AG23" s="19"/>
      <c r="AI23" s="33"/>
      <c r="AJ23" s="19"/>
      <c r="AL23" s="33"/>
      <c r="AM23" s="19"/>
      <c r="AO23" s="33"/>
      <c r="AP23" s="19"/>
      <c r="AR23" s="13"/>
      <c r="AS23" s="48"/>
    </row>
    <row r="24" spans="2:48">
      <c r="C24" s="4"/>
      <c r="E24" s="23">
        <f>SUM(E17,E22)</f>
        <v>0</v>
      </c>
      <c r="F24" s="23">
        <f>SUM(F17,F22)</f>
        <v>0</v>
      </c>
      <c r="H24" s="23">
        <f>SUM(H17,H22)</f>
        <v>0</v>
      </c>
      <c r="I24" s="23">
        <f>SUM(I17,I22)</f>
        <v>0</v>
      </c>
      <c r="K24" s="23">
        <f>SUM(K17,K22)</f>
        <v>0</v>
      </c>
      <c r="L24" s="23">
        <f>SUM(L17,L22)</f>
        <v>0</v>
      </c>
      <c r="N24" s="23">
        <f>SUM(N17,N22)</f>
        <v>10000</v>
      </c>
      <c r="O24" s="23">
        <f>SUM(O17,O22)</f>
        <v>10</v>
      </c>
      <c r="Q24" s="23">
        <f>SUM(Q17,Q22)</f>
        <v>10000</v>
      </c>
      <c r="R24" s="23">
        <f>SUM(R17,R22)</f>
        <v>10</v>
      </c>
      <c r="T24" s="23">
        <f>SUM(T17,T22)</f>
        <v>10000</v>
      </c>
      <c r="U24" s="23">
        <f>SUM(U17,U22)</f>
        <v>10</v>
      </c>
      <c r="W24" s="23">
        <f>SUM(W17,W22)</f>
        <v>10000</v>
      </c>
      <c r="X24" s="23">
        <f>SUM(X17,X22)</f>
        <v>10</v>
      </c>
      <c r="Z24" s="34">
        <f>SUM(Z17,Z22)</f>
        <v>10000</v>
      </c>
      <c r="AA24" s="23">
        <f>SUM(AA17,AA22)</f>
        <v>10</v>
      </c>
      <c r="AC24" s="34">
        <f>SUM(AC17,AC22)</f>
        <v>10000</v>
      </c>
      <c r="AD24" s="23">
        <f>SUM(AD17,AD22)</f>
        <v>10</v>
      </c>
      <c r="AF24" s="34">
        <f>SUM(AF17,AF22)</f>
        <v>10000</v>
      </c>
      <c r="AG24" s="23">
        <f>SUM(AG17,AG22)</f>
        <v>12</v>
      </c>
      <c r="AI24" s="34">
        <f>SUM(AI17,AI22)</f>
        <v>10000</v>
      </c>
      <c r="AJ24" s="23">
        <f>SUM(AJ17,AJ22)</f>
        <v>10</v>
      </c>
      <c r="AL24" s="34">
        <f>SUM(AL17,AL22)</f>
        <v>10000</v>
      </c>
      <c r="AM24" s="23">
        <f>SUM(AM17,AM22)</f>
        <v>9</v>
      </c>
      <c r="AO24" s="34">
        <f>SUM(AO17,AO22)</f>
        <v>9000</v>
      </c>
      <c r="AP24" s="23">
        <f>SUM(AP17,AP22)</f>
        <v>9</v>
      </c>
      <c r="AR24" s="13">
        <f>O24-R24</f>
        <v>0</v>
      </c>
      <c r="AS24" s="48">
        <f>IF(R24=0,IF(O24=0,"N/A","100%"),AR24/R24)</f>
        <v>0</v>
      </c>
    </row>
    <row r="25" spans="2:48">
      <c r="C25" s="4"/>
      <c r="F25" s="29"/>
      <c r="I25" s="29"/>
      <c r="L25" s="29"/>
      <c r="O25" s="29"/>
      <c r="R25" s="29"/>
      <c r="U25" s="29"/>
      <c r="X25" s="29"/>
      <c r="AA25" s="29"/>
      <c r="AD25" s="29"/>
      <c r="AG25" s="29"/>
      <c r="AJ25" s="29"/>
      <c r="AM25" s="29"/>
      <c r="AP25" s="29"/>
      <c r="AR25" s="13"/>
      <c r="AS25" s="48"/>
    </row>
    <row r="26" spans="2:48">
      <c r="B26" s="2" t="str">
        <f>'Exp_Co (YTD)'!B27</f>
        <v>Exp A</v>
      </c>
      <c r="C26" s="4">
        <v>2</v>
      </c>
      <c r="E26" s="7">
        <f>VLOOKUP($B26,'Exp_Co (YTD)'!$B$8:$AI$43,15,FALSE)</f>
        <v>0</v>
      </c>
      <c r="F26" s="6">
        <f t="shared" ref="F26:F38" si="2">ROUND(E26/1000,0)</f>
        <v>0</v>
      </c>
      <c r="H26" s="7">
        <f>VLOOKUP($B26,'Exp_Co (YTD)'!$B$8:$AI$43,14,FALSE)</f>
        <v>0</v>
      </c>
      <c r="I26" s="6">
        <f t="shared" ref="I26:I38" si="3">ROUND(H26/1000,0)</f>
        <v>0</v>
      </c>
      <c r="K26" s="7">
        <f>VLOOKUP($B26,'Exp_Co (YTD)'!$B$8:$AI$43,13,FALSE)</f>
        <v>0</v>
      </c>
      <c r="L26" s="6">
        <f t="shared" ref="L26:L38" si="4">ROUND(K26/1000,0)</f>
        <v>0</v>
      </c>
      <c r="N26" s="7">
        <f>VLOOKUP($B26,'Exp_Co (YTD)'!$B$8:$AI$43,12,FALSE)</f>
        <v>0</v>
      </c>
      <c r="O26" s="6">
        <f t="shared" ref="O26:O38" si="5">ROUND(N26/1000,0)</f>
        <v>0</v>
      </c>
      <c r="Q26" s="7">
        <f>VLOOKUP($B26,'Exp_Co (YTD)'!$B$8:$AI$43,11,FALSE)</f>
        <v>0</v>
      </c>
      <c r="R26" s="6">
        <f t="shared" ref="R26:R38" si="6">ROUND(Q26/1000,0)</f>
        <v>0</v>
      </c>
      <c r="T26" s="7">
        <f>VLOOKUP($B26,'Exp_Co (YTD)'!$B$8:$AI$43,10,FALSE)</f>
        <v>0</v>
      </c>
      <c r="U26" s="6">
        <f t="shared" ref="U26:U38" si="7">ROUND(T26/1000,0)</f>
        <v>0</v>
      </c>
      <c r="W26" s="7">
        <f>VLOOKUP($B26,'Exp_Co (YTD)'!$B$8:$AI$43,9,FALSE)</f>
        <v>0</v>
      </c>
      <c r="X26" s="6">
        <f t="shared" ref="X26:X38" si="8">ROUND(W26/1000,0)</f>
        <v>0</v>
      </c>
      <c r="Z26" s="7">
        <f>VLOOKUP($B26,'Exp_Co (YTD)'!$B$8:$AI$43,8,FALSE)</f>
        <v>0</v>
      </c>
      <c r="AA26" s="6">
        <f t="shared" ref="AA26:AA38" si="9">ROUND(Z26/1000,0)</f>
        <v>0</v>
      </c>
      <c r="AC26" s="62">
        <f>VLOOKUP($B26,'Exp_Co (YTD)'!$B$8:$AI$43,7,FALSE)</f>
        <v>0</v>
      </c>
      <c r="AD26" s="63">
        <f t="shared" ref="AD26:AD38" si="10">ROUND(AC26/1000,0)</f>
        <v>0</v>
      </c>
      <c r="AF26" s="7">
        <f>VLOOKUP($B26,'Exp_Co (YTD)'!$B$8:$AI$43,6,FALSE)</f>
        <v>0</v>
      </c>
      <c r="AG26" s="6">
        <f>ROUND(AF26/1000,0)</f>
        <v>0</v>
      </c>
      <c r="AI26" s="7">
        <f>VLOOKUP($B26,'Exp_Co (YTD)'!$B$8:$AI$43,5,FALSE)</f>
        <v>0</v>
      </c>
      <c r="AJ26" s="6">
        <f t="shared" ref="AJ26:AJ38" si="11">ROUND(AI26/1000,0)</f>
        <v>0</v>
      </c>
      <c r="AL26" s="7">
        <f>VLOOKUP($B26,'Exp_Co (YTD)'!$B$8:$AI$43,4,FALSE)</f>
        <v>0</v>
      </c>
      <c r="AM26" s="6">
        <f t="shared" ref="AM26:AM38" si="12">ROUND(AL26/1000,0)</f>
        <v>0</v>
      </c>
      <c r="AO26" s="7">
        <f>VLOOKUP(B26,'Exp_Co (YTD)'!$B$8:$AI$43,30,FALSE)</f>
        <v>1000</v>
      </c>
      <c r="AP26" s="6">
        <f t="shared" ref="AP26:AP38" si="13">ROUND(AO26/1000,0)</f>
        <v>1</v>
      </c>
      <c r="AR26" s="13">
        <f t="shared" ref="AR26:AR39" si="14">O26-R26</f>
        <v>0</v>
      </c>
      <c r="AS26" s="48" t="str">
        <f t="shared" ref="AS26:AS39" si="15">IF(R26=0,IF(O26=0,"N/A","100%"),AR26/R26)</f>
        <v>N/A</v>
      </c>
      <c r="AV26" s="2" t="s">
        <v>51</v>
      </c>
    </row>
    <row r="27" spans="2:48">
      <c r="B27" s="2" t="str">
        <f>'Exp_Co (YTD)'!B28</f>
        <v>Exp B</v>
      </c>
      <c r="C27" s="4">
        <v>3</v>
      </c>
      <c r="E27" s="7">
        <f>VLOOKUP($B27,'Exp_Co (YTD)'!$B$8:$AI$43,15,FALSE)</f>
        <v>0</v>
      </c>
      <c r="F27" s="6">
        <f t="shared" ref="F27:F36" si="16">ROUND(E27/1000,0)</f>
        <v>0</v>
      </c>
      <c r="H27" s="7">
        <f>VLOOKUP($B27,'Exp_Co (YTD)'!$B$8:$AI$43,14,FALSE)</f>
        <v>0</v>
      </c>
      <c r="I27" s="6">
        <f t="shared" ref="I27:I36" si="17">ROUND(H27/1000,0)</f>
        <v>0</v>
      </c>
      <c r="K27" s="7">
        <f>VLOOKUP($B27,'Exp_Co (YTD)'!$B$8:$AI$43,13,FALSE)</f>
        <v>0</v>
      </c>
      <c r="L27" s="6">
        <f t="shared" ref="L27:L36" si="18">ROUND(K27/1000,0)</f>
        <v>0</v>
      </c>
      <c r="N27" s="7">
        <f>VLOOKUP($B27,'Exp_Co (YTD)'!$B$8:$AI$43,12,FALSE)</f>
        <v>0</v>
      </c>
      <c r="O27" s="6">
        <f t="shared" ref="O27:O36" si="19">ROUND(N27/1000,0)</f>
        <v>0</v>
      </c>
      <c r="Q27" s="7">
        <f>VLOOKUP($B27,'Exp_Co (YTD)'!$B$8:$AI$43,11,FALSE)</f>
        <v>1000</v>
      </c>
      <c r="R27" s="6">
        <f t="shared" ref="R27:R36" si="20">ROUND(Q27/1000,0)</f>
        <v>1</v>
      </c>
      <c r="T27" s="7">
        <f>VLOOKUP($B27,'Exp_Co (YTD)'!$B$8:$AI$43,10,FALSE)</f>
        <v>1000</v>
      </c>
      <c r="U27" s="6">
        <f t="shared" ref="U27:U36" si="21">ROUND(T27/1000,0)</f>
        <v>1</v>
      </c>
      <c r="W27" s="7">
        <f>VLOOKUP($B27,'Exp_Co (YTD)'!$B$8:$AI$43,9,FALSE)</f>
        <v>1000</v>
      </c>
      <c r="X27" s="6">
        <f t="shared" ref="X27:X36" si="22">ROUND(W27/1000,0)</f>
        <v>1</v>
      </c>
      <c r="Z27" s="7">
        <f>VLOOKUP($B27,'Exp_Co (YTD)'!$B$8:$AI$43,8,FALSE)</f>
        <v>1000</v>
      </c>
      <c r="AA27" s="6">
        <f t="shared" ref="AA27:AA36" si="23">ROUND(Z27/1000,0)</f>
        <v>1</v>
      </c>
      <c r="AC27" s="7">
        <f>VLOOKUP($B27,'Exp_Co (YTD)'!$B$8:$AI$43,7,FALSE)</f>
        <v>1000</v>
      </c>
      <c r="AD27" s="6">
        <f t="shared" ref="AD27:AD36" si="24">ROUND(AC27/1000,0)</f>
        <v>1</v>
      </c>
      <c r="AF27" s="7">
        <f>VLOOKUP($B27,'Exp_Co (YTD)'!$B$8:$AI$43,6,FALSE)</f>
        <v>1000</v>
      </c>
      <c r="AG27" s="6">
        <f t="shared" ref="AG27:AG35" si="25">ROUND(AF27/1000,0)</f>
        <v>1</v>
      </c>
      <c r="AI27" s="7">
        <f>VLOOKUP($B27,'Exp_Co (YTD)'!$B$8:$AI$43,5,FALSE)</f>
        <v>1000</v>
      </c>
      <c r="AJ27" s="6">
        <f t="shared" ref="AJ27:AJ36" si="26">ROUND(AI27/1000,0)</f>
        <v>1</v>
      </c>
      <c r="AL27" s="7">
        <f>VLOOKUP($B27,'Exp_Co (YTD)'!$B$8:$AI$43,4,FALSE)</f>
        <v>1000</v>
      </c>
      <c r="AM27" s="6">
        <f t="shared" ref="AM27:AM36" si="27">ROUND(AL27/1000,0)</f>
        <v>1</v>
      </c>
      <c r="AO27" s="7">
        <f>VLOOKUP(B27,'Exp_Co (YTD)'!$B$8:$AI$43,30,FALSE)</f>
        <v>1000</v>
      </c>
      <c r="AP27" s="6">
        <f t="shared" ref="AP27:AP36" si="28">ROUND(AO27/1000,0)</f>
        <v>1</v>
      </c>
      <c r="AR27" s="13">
        <f t="shared" ref="AR27:AR36" si="29">O27-R27</f>
        <v>-1</v>
      </c>
      <c r="AS27" s="48">
        <f t="shared" ref="AS27:AS36" si="30">IF(R27=0,IF(O27=0,"N/A","100%"),AR27/R27)</f>
        <v>-1</v>
      </c>
    </row>
    <row r="28" spans="2:48">
      <c r="B28" s="2" t="str">
        <f>'Exp_Co (YTD)'!B29</f>
        <v>Exp C</v>
      </c>
      <c r="C28" s="4"/>
      <c r="E28" s="7">
        <f>VLOOKUP($B28,'Exp_Co (YTD)'!$B$8:$AI$43,15,FALSE)</f>
        <v>0</v>
      </c>
      <c r="F28" s="6">
        <f t="shared" si="16"/>
        <v>0</v>
      </c>
      <c r="H28" s="7">
        <f>VLOOKUP($B28,'Exp_Co (YTD)'!$B$8:$AI$43,14,FALSE)</f>
        <v>0</v>
      </c>
      <c r="I28" s="6">
        <f t="shared" si="17"/>
        <v>0</v>
      </c>
      <c r="K28" s="7">
        <f>VLOOKUP($B28,'Exp_Co (YTD)'!$B$8:$AI$43,13,FALSE)</f>
        <v>0</v>
      </c>
      <c r="L28" s="6">
        <f t="shared" si="18"/>
        <v>0</v>
      </c>
      <c r="N28" s="7">
        <f>VLOOKUP($B28,'Exp_Co (YTD)'!$B$8:$AI$43,12,FALSE)</f>
        <v>1000</v>
      </c>
      <c r="O28" s="6">
        <f t="shared" si="19"/>
        <v>1</v>
      </c>
      <c r="Q28" s="7">
        <f>VLOOKUP($B28,'Exp_Co (YTD)'!$B$8:$AI$43,11,FALSE)</f>
        <v>0</v>
      </c>
      <c r="R28" s="6">
        <f t="shared" si="20"/>
        <v>0</v>
      </c>
      <c r="T28" s="7">
        <f>VLOOKUP($B28,'Exp_Co (YTD)'!$B$8:$AI$43,10,FALSE)</f>
        <v>1000</v>
      </c>
      <c r="U28" s="6">
        <f t="shared" si="21"/>
        <v>1</v>
      </c>
      <c r="W28" s="7">
        <f>VLOOKUP($B28,'Exp_Co (YTD)'!$B$8:$AI$43,9,FALSE)</f>
        <v>1000</v>
      </c>
      <c r="X28" s="6">
        <f t="shared" si="22"/>
        <v>1</v>
      </c>
      <c r="Z28" s="7">
        <f>VLOOKUP($B28,'Exp_Co (YTD)'!$B$8:$AI$43,8,FALSE)</f>
        <v>1000</v>
      </c>
      <c r="AA28" s="6">
        <f t="shared" si="23"/>
        <v>1</v>
      </c>
      <c r="AC28" s="7">
        <f>VLOOKUP($B28,'Exp_Co (YTD)'!$B$8:$AI$43,7,FALSE)</f>
        <v>1000</v>
      </c>
      <c r="AD28" s="6">
        <f t="shared" si="24"/>
        <v>1</v>
      </c>
      <c r="AF28" s="7">
        <f>VLOOKUP($B28,'Exp_Co (YTD)'!$B$8:$AI$43,6,FALSE)</f>
        <v>1000</v>
      </c>
      <c r="AG28" s="6">
        <f t="shared" si="25"/>
        <v>1</v>
      </c>
      <c r="AI28" s="7">
        <f>VLOOKUP($B28,'Exp_Co (YTD)'!$B$8:$AI$43,5,FALSE)</f>
        <v>1000</v>
      </c>
      <c r="AJ28" s="6">
        <f t="shared" si="26"/>
        <v>1</v>
      </c>
      <c r="AL28" s="7">
        <f>VLOOKUP($B28,'Exp_Co (YTD)'!$B$8:$AI$43,4,FALSE)</f>
        <v>1000</v>
      </c>
      <c r="AM28" s="6">
        <f t="shared" si="27"/>
        <v>1</v>
      </c>
      <c r="AO28" s="7">
        <f>VLOOKUP(B28,'Exp_Co (YTD)'!$B$8:$AI$43,30,FALSE)</f>
        <v>1000</v>
      </c>
      <c r="AP28" s="6">
        <f t="shared" si="28"/>
        <v>1</v>
      </c>
      <c r="AR28" s="13">
        <f t="shared" si="29"/>
        <v>1</v>
      </c>
      <c r="AS28" s="48" t="str">
        <f t="shared" si="30"/>
        <v>100%</v>
      </c>
    </row>
    <row r="29" spans="2:48">
      <c r="B29" s="2" t="str">
        <f>'Exp_Co (YTD)'!B30</f>
        <v>Exp D</v>
      </c>
      <c r="C29" s="4"/>
      <c r="E29" s="7">
        <f>VLOOKUP($B29,'Exp_Co (YTD)'!$B$8:$AI$43,15,FALSE)</f>
        <v>0</v>
      </c>
      <c r="F29" s="6">
        <f t="shared" si="16"/>
        <v>0</v>
      </c>
      <c r="H29" s="7">
        <f>VLOOKUP($B29,'Exp_Co (YTD)'!$B$8:$AI$43,14,FALSE)</f>
        <v>0</v>
      </c>
      <c r="I29" s="6">
        <f t="shared" si="17"/>
        <v>0</v>
      </c>
      <c r="K29" s="7">
        <f>VLOOKUP($B29,'Exp_Co (YTD)'!$B$8:$AI$43,13,FALSE)</f>
        <v>0</v>
      </c>
      <c r="L29" s="6">
        <f t="shared" si="18"/>
        <v>0</v>
      </c>
      <c r="N29" s="7">
        <f>VLOOKUP($B29,'Exp_Co (YTD)'!$B$8:$AI$43,12,FALSE)</f>
        <v>1000</v>
      </c>
      <c r="O29" s="6">
        <f t="shared" si="19"/>
        <v>1</v>
      </c>
      <c r="Q29" s="7">
        <f>VLOOKUP($B29,'Exp_Co (YTD)'!$B$8:$AI$43,11,FALSE)</f>
        <v>1000</v>
      </c>
      <c r="R29" s="6">
        <f t="shared" si="20"/>
        <v>1</v>
      </c>
      <c r="T29" s="7">
        <f>VLOOKUP($B29,'Exp_Co (YTD)'!$B$8:$AI$43,10,FALSE)</f>
        <v>1000</v>
      </c>
      <c r="U29" s="6">
        <f t="shared" si="21"/>
        <v>1</v>
      </c>
      <c r="W29" s="7">
        <f>VLOOKUP($B29,'Exp_Co (YTD)'!$B$8:$AI$43,9,FALSE)</f>
        <v>1000</v>
      </c>
      <c r="X29" s="6">
        <f t="shared" si="22"/>
        <v>1</v>
      </c>
      <c r="Z29" s="7">
        <f>VLOOKUP($B29,'Exp_Co (YTD)'!$B$8:$AI$43,8,FALSE)</f>
        <v>1000</v>
      </c>
      <c r="AA29" s="6">
        <f t="shared" si="23"/>
        <v>1</v>
      </c>
      <c r="AC29" s="7">
        <f>VLOOKUP($B29,'Exp_Co (YTD)'!$B$8:$AI$43,7,FALSE)</f>
        <v>1000</v>
      </c>
      <c r="AD29" s="6">
        <f t="shared" si="24"/>
        <v>1</v>
      </c>
      <c r="AF29" s="7">
        <f>VLOOKUP($B29,'Exp_Co (YTD)'!$B$8:$AI$43,6,FALSE)</f>
        <v>1000</v>
      </c>
      <c r="AG29" s="6">
        <f t="shared" si="25"/>
        <v>1</v>
      </c>
      <c r="AI29" s="7">
        <f>VLOOKUP($B29,'Exp_Co (YTD)'!$B$8:$AI$43,5,FALSE)</f>
        <v>1000</v>
      </c>
      <c r="AJ29" s="6">
        <f t="shared" si="26"/>
        <v>1</v>
      </c>
      <c r="AL29" s="7">
        <f>VLOOKUP($B29,'Exp_Co (YTD)'!$B$8:$AI$43,4,FALSE)</f>
        <v>1000</v>
      </c>
      <c r="AM29" s="6">
        <f t="shared" si="27"/>
        <v>1</v>
      </c>
      <c r="AO29" s="7">
        <f>VLOOKUP(B29,'Exp_Co (YTD)'!$B$8:$AI$43,30,FALSE)</f>
        <v>1000</v>
      </c>
      <c r="AP29" s="6">
        <f t="shared" si="28"/>
        <v>1</v>
      </c>
      <c r="AR29" s="13">
        <f t="shared" si="29"/>
        <v>0</v>
      </c>
      <c r="AS29" s="48">
        <f t="shared" si="30"/>
        <v>0</v>
      </c>
    </row>
    <row r="30" spans="2:48">
      <c r="B30" s="2" t="str">
        <f>'Exp_Co (YTD)'!B31</f>
        <v>Exp E</v>
      </c>
      <c r="C30" s="4"/>
      <c r="E30" s="7">
        <f>VLOOKUP($B30,'Exp_Co (YTD)'!$B$8:$AI$43,15,FALSE)</f>
        <v>0</v>
      </c>
      <c r="F30" s="6">
        <f t="shared" si="16"/>
        <v>0</v>
      </c>
      <c r="H30" s="7">
        <f>VLOOKUP($B30,'Exp_Co (YTD)'!$B$8:$AI$43,14,FALSE)</f>
        <v>0</v>
      </c>
      <c r="I30" s="6">
        <f t="shared" si="17"/>
        <v>0</v>
      </c>
      <c r="K30" s="7">
        <f>VLOOKUP($B30,'Exp_Co (YTD)'!$B$8:$AI$43,13,FALSE)</f>
        <v>0</v>
      </c>
      <c r="L30" s="6">
        <f t="shared" si="18"/>
        <v>0</v>
      </c>
      <c r="N30" s="7">
        <v>9000</v>
      </c>
      <c r="O30" s="6">
        <f t="shared" si="19"/>
        <v>9</v>
      </c>
      <c r="Q30" s="7">
        <f>VLOOKUP($B30,'Exp_Co (YTD)'!$B$8:$AI$43,11,FALSE)</f>
        <v>1000</v>
      </c>
      <c r="R30" s="6">
        <f t="shared" si="20"/>
        <v>1</v>
      </c>
      <c r="T30" s="7">
        <f>VLOOKUP($B30,'Exp_Co (YTD)'!$B$8:$AI$43,10,FALSE)</f>
        <v>1000</v>
      </c>
      <c r="U30" s="6">
        <f t="shared" si="21"/>
        <v>1</v>
      </c>
      <c r="W30" s="7">
        <f>VLOOKUP($B30,'Exp_Co (YTD)'!$B$8:$AI$43,9,FALSE)</f>
        <v>1000</v>
      </c>
      <c r="X30" s="6">
        <f t="shared" si="22"/>
        <v>1</v>
      </c>
      <c r="Z30" s="7">
        <f>VLOOKUP($B30,'Exp_Co (YTD)'!$B$8:$AI$43,8,FALSE)</f>
        <v>1000</v>
      </c>
      <c r="AA30" s="6">
        <f t="shared" si="23"/>
        <v>1</v>
      </c>
      <c r="AC30" s="7">
        <f>VLOOKUP($B30,'Exp_Co (YTD)'!$B$8:$AI$43,7,FALSE)</f>
        <v>1000</v>
      </c>
      <c r="AD30" s="6">
        <f t="shared" si="24"/>
        <v>1</v>
      </c>
      <c r="AF30" s="7">
        <f>VLOOKUP($B30,'Exp_Co (YTD)'!$B$8:$AI$43,6,FALSE)</f>
        <v>1000</v>
      </c>
      <c r="AG30" s="6">
        <f t="shared" si="25"/>
        <v>1</v>
      </c>
      <c r="AI30" s="7">
        <f>VLOOKUP($B30,'Exp_Co (YTD)'!$B$8:$AI$43,5,FALSE)</f>
        <v>1000</v>
      </c>
      <c r="AJ30" s="6">
        <f t="shared" si="26"/>
        <v>1</v>
      </c>
      <c r="AL30" s="7">
        <f>VLOOKUP($B30,'Exp_Co (YTD)'!$B$8:$AI$43,4,FALSE)</f>
        <v>1000</v>
      </c>
      <c r="AM30" s="6">
        <f t="shared" si="27"/>
        <v>1</v>
      </c>
      <c r="AO30" s="7">
        <f>VLOOKUP(B30,'Exp_Co (YTD)'!$B$8:$AI$43,30,FALSE)</f>
        <v>1000</v>
      </c>
      <c r="AP30" s="6">
        <f t="shared" si="28"/>
        <v>1</v>
      </c>
      <c r="AR30" s="13">
        <f t="shared" si="29"/>
        <v>8</v>
      </c>
      <c r="AS30" s="48">
        <f t="shared" si="30"/>
        <v>8</v>
      </c>
    </row>
    <row r="31" spans="2:48">
      <c r="B31" s="2" t="str">
        <f>'Exp_Co (YTD)'!B32</f>
        <v>Exp F</v>
      </c>
      <c r="C31" s="4"/>
      <c r="E31" s="7">
        <f>VLOOKUP($B31,'Exp_Co (YTD)'!$B$8:$AI$43,15,FALSE)</f>
        <v>0</v>
      </c>
      <c r="F31" s="6">
        <f t="shared" si="16"/>
        <v>0</v>
      </c>
      <c r="H31" s="7">
        <f>VLOOKUP($B31,'Exp_Co (YTD)'!$B$8:$AI$43,14,FALSE)</f>
        <v>0</v>
      </c>
      <c r="I31" s="6">
        <f t="shared" si="17"/>
        <v>0</v>
      </c>
      <c r="K31" s="7">
        <f>VLOOKUP($B31,'Exp_Co (YTD)'!$B$8:$AI$43,13,FALSE)</f>
        <v>0</v>
      </c>
      <c r="L31" s="6">
        <f t="shared" si="18"/>
        <v>0</v>
      </c>
      <c r="N31" s="7">
        <f>VLOOKUP($B31,'Exp_Co (YTD)'!$B$8:$AI$43,12,FALSE)</f>
        <v>1000</v>
      </c>
      <c r="O31" s="6">
        <f t="shared" si="19"/>
        <v>1</v>
      </c>
      <c r="Q31" s="7">
        <f>VLOOKUP($B31,'Exp_Co (YTD)'!$B$8:$AI$43,11,FALSE)</f>
        <v>1000</v>
      </c>
      <c r="R31" s="6">
        <f t="shared" si="20"/>
        <v>1</v>
      </c>
      <c r="T31" s="7">
        <f>VLOOKUP($B31,'Exp_Co (YTD)'!$B$8:$AI$43,10,FALSE)</f>
        <v>1000</v>
      </c>
      <c r="U31" s="6">
        <f t="shared" si="21"/>
        <v>1</v>
      </c>
      <c r="W31" s="7">
        <f>VLOOKUP($B31,'Exp_Co (YTD)'!$B$8:$AI$43,9,FALSE)</f>
        <v>1000</v>
      </c>
      <c r="X31" s="6">
        <f t="shared" si="22"/>
        <v>1</v>
      </c>
      <c r="Z31" s="7">
        <f>VLOOKUP($B31,'Exp_Co (YTD)'!$B$8:$AI$43,8,FALSE)</f>
        <v>1000</v>
      </c>
      <c r="AA31" s="6">
        <f t="shared" si="23"/>
        <v>1</v>
      </c>
      <c r="AC31" s="7">
        <f>VLOOKUP($B31,'Exp_Co (YTD)'!$B$8:$AI$43,7,FALSE)</f>
        <v>1000</v>
      </c>
      <c r="AD31" s="6">
        <f t="shared" si="24"/>
        <v>1</v>
      </c>
      <c r="AF31" s="7">
        <f>VLOOKUP($B31,'Exp_Co (YTD)'!$B$8:$AI$43,6,FALSE)</f>
        <v>1000</v>
      </c>
      <c r="AG31" s="6">
        <f t="shared" si="25"/>
        <v>1</v>
      </c>
      <c r="AI31" s="7">
        <f>VLOOKUP($B31,'Exp_Co (YTD)'!$B$8:$AI$43,5,FALSE)</f>
        <v>1000</v>
      </c>
      <c r="AJ31" s="6">
        <f t="shared" si="26"/>
        <v>1</v>
      </c>
      <c r="AL31" s="7">
        <f>VLOOKUP($B31,'Exp_Co (YTD)'!$B$8:$AI$43,4,FALSE)</f>
        <v>1000</v>
      </c>
      <c r="AM31" s="6">
        <f t="shared" si="27"/>
        <v>1</v>
      </c>
      <c r="AO31" s="7">
        <f>VLOOKUP(B31,'Exp_Co (YTD)'!$B$8:$AI$43,30,FALSE)</f>
        <v>1000</v>
      </c>
      <c r="AP31" s="6">
        <f t="shared" si="28"/>
        <v>1</v>
      </c>
      <c r="AR31" s="13">
        <f t="shared" si="29"/>
        <v>0</v>
      </c>
      <c r="AS31" s="48">
        <f t="shared" si="30"/>
        <v>0</v>
      </c>
    </row>
    <row r="32" spans="2:48">
      <c r="B32" s="2" t="str">
        <f>'Exp_Co (YTD)'!B33</f>
        <v>Exp G</v>
      </c>
      <c r="C32" s="4"/>
      <c r="E32" s="7">
        <f>VLOOKUP($B32,'Exp_Co (YTD)'!$B$8:$AI$43,15,FALSE)</f>
        <v>0</v>
      </c>
      <c r="F32" s="6">
        <f t="shared" si="16"/>
        <v>0</v>
      </c>
      <c r="H32" s="7">
        <f>VLOOKUP($B32,'Exp_Co (YTD)'!$B$8:$AI$43,14,FALSE)</f>
        <v>0</v>
      </c>
      <c r="I32" s="6">
        <f t="shared" si="17"/>
        <v>0</v>
      </c>
      <c r="K32" s="7">
        <f>VLOOKUP($B32,'Exp_Co (YTD)'!$B$8:$AI$43,13,FALSE)</f>
        <v>0</v>
      </c>
      <c r="L32" s="6">
        <f t="shared" si="18"/>
        <v>0</v>
      </c>
      <c r="N32" s="7">
        <f>VLOOKUP($B32,'Exp_Co (YTD)'!$B$8:$AI$43,12,FALSE)</f>
        <v>1000</v>
      </c>
      <c r="O32" s="6">
        <f t="shared" si="19"/>
        <v>1</v>
      </c>
      <c r="Q32" s="7">
        <f>VLOOKUP($B32,'Exp_Co (YTD)'!$B$8:$AI$43,11,FALSE)</f>
        <v>1000</v>
      </c>
      <c r="R32" s="6">
        <f t="shared" si="20"/>
        <v>1</v>
      </c>
      <c r="T32" s="7">
        <f>VLOOKUP($B32,'Exp_Co (YTD)'!$B$8:$AI$43,10,FALSE)</f>
        <v>1000</v>
      </c>
      <c r="U32" s="6">
        <f t="shared" si="21"/>
        <v>1</v>
      </c>
      <c r="W32" s="7">
        <f>VLOOKUP($B32,'Exp_Co (YTD)'!$B$8:$AI$43,9,FALSE)</f>
        <v>1000</v>
      </c>
      <c r="X32" s="6">
        <f t="shared" si="22"/>
        <v>1</v>
      </c>
      <c r="Z32" s="7">
        <f>VLOOKUP($B32,'Exp_Co (YTD)'!$B$8:$AI$43,8,FALSE)</f>
        <v>1000</v>
      </c>
      <c r="AA32" s="6">
        <f t="shared" si="23"/>
        <v>1</v>
      </c>
      <c r="AC32" s="7">
        <f>VLOOKUP($B32,'Exp_Co (YTD)'!$B$8:$AI$43,7,FALSE)</f>
        <v>1000</v>
      </c>
      <c r="AD32" s="6">
        <f t="shared" si="24"/>
        <v>1</v>
      </c>
      <c r="AF32" s="7">
        <f>VLOOKUP($B32,'Exp_Co (YTD)'!$B$8:$AI$43,6,FALSE)</f>
        <v>1000</v>
      </c>
      <c r="AG32" s="6">
        <f t="shared" si="25"/>
        <v>1</v>
      </c>
      <c r="AI32" s="7">
        <f>VLOOKUP($B32,'Exp_Co (YTD)'!$B$8:$AI$43,5,FALSE)</f>
        <v>1000</v>
      </c>
      <c r="AJ32" s="6">
        <f t="shared" si="26"/>
        <v>1</v>
      </c>
      <c r="AL32" s="7">
        <f>VLOOKUP($B32,'Exp_Co (YTD)'!$B$8:$AI$43,4,FALSE)</f>
        <v>1000</v>
      </c>
      <c r="AM32" s="6">
        <f t="shared" si="27"/>
        <v>1</v>
      </c>
      <c r="AO32" s="7">
        <f>VLOOKUP(B32,'Exp_Co (YTD)'!$B$8:$AI$43,30,FALSE)</f>
        <v>1000</v>
      </c>
      <c r="AP32" s="6">
        <f t="shared" si="28"/>
        <v>1</v>
      </c>
      <c r="AR32" s="13">
        <f t="shared" si="29"/>
        <v>0</v>
      </c>
      <c r="AS32" s="48">
        <f t="shared" si="30"/>
        <v>0</v>
      </c>
    </row>
    <row r="33" spans="2:48">
      <c r="B33" s="2" t="str">
        <f>'Exp_Co (YTD)'!B34</f>
        <v>Exp H</v>
      </c>
      <c r="C33" s="4"/>
      <c r="E33" s="7">
        <f>VLOOKUP($B33,'Exp_Co (YTD)'!$B$8:$AI$43,15,FALSE)</f>
        <v>0</v>
      </c>
      <c r="F33" s="6">
        <f t="shared" si="16"/>
        <v>0</v>
      </c>
      <c r="H33" s="7">
        <f>VLOOKUP($B33,'Exp_Co (YTD)'!$B$8:$AI$43,14,FALSE)</f>
        <v>0</v>
      </c>
      <c r="I33" s="6">
        <f t="shared" si="17"/>
        <v>0</v>
      </c>
      <c r="K33" s="7">
        <f>VLOOKUP($B33,'Exp_Co (YTD)'!$B$8:$AI$43,13,FALSE)</f>
        <v>0</v>
      </c>
      <c r="L33" s="6">
        <f t="shared" si="18"/>
        <v>0</v>
      </c>
      <c r="N33" s="7">
        <f>VLOOKUP($B33,'Exp_Co (YTD)'!$B$8:$AI$43,12,FALSE)</f>
        <v>1000</v>
      </c>
      <c r="O33" s="6">
        <f t="shared" si="19"/>
        <v>1</v>
      </c>
      <c r="Q33" s="7">
        <f>VLOOKUP($B33,'Exp_Co (YTD)'!$B$8:$AI$43,11,FALSE)</f>
        <v>1000</v>
      </c>
      <c r="R33" s="6">
        <f t="shared" si="20"/>
        <v>1</v>
      </c>
      <c r="T33" s="7">
        <f>VLOOKUP($B33,'Exp_Co (YTD)'!$B$8:$AI$43,10,FALSE)</f>
        <v>1000</v>
      </c>
      <c r="U33" s="6">
        <f t="shared" si="21"/>
        <v>1</v>
      </c>
      <c r="W33" s="7">
        <f>VLOOKUP($B33,'Exp_Co (YTD)'!$B$8:$AI$43,9,FALSE)</f>
        <v>1000</v>
      </c>
      <c r="X33" s="6">
        <f t="shared" si="22"/>
        <v>1</v>
      </c>
      <c r="Z33" s="7">
        <f>VLOOKUP($B33,'Exp_Co (YTD)'!$B$8:$AI$43,8,FALSE)</f>
        <v>1000</v>
      </c>
      <c r="AA33" s="6">
        <f t="shared" si="23"/>
        <v>1</v>
      </c>
      <c r="AC33" s="7">
        <f>VLOOKUP($B33,'Exp_Co (YTD)'!$B$8:$AI$43,7,FALSE)</f>
        <v>1000</v>
      </c>
      <c r="AD33" s="6">
        <f t="shared" si="24"/>
        <v>1</v>
      </c>
      <c r="AF33" s="7">
        <f>VLOOKUP($B33,'Exp_Co (YTD)'!$B$8:$AI$43,6,FALSE)</f>
        <v>1000</v>
      </c>
      <c r="AG33" s="6">
        <f t="shared" si="25"/>
        <v>1</v>
      </c>
      <c r="AI33" s="7">
        <f>VLOOKUP($B33,'Exp_Co (YTD)'!$B$8:$AI$43,5,FALSE)</f>
        <v>1000</v>
      </c>
      <c r="AJ33" s="6">
        <f t="shared" si="26"/>
        <v>1</v>
      </c>
      <c r="AL33" s="7">
        <f>VLOOKUP($B33,'Exp_Co (YTD)'!$B$8:$AI$43,4,FALSE)</f>
        <v>1000</v>
      </c>
      <c r="AM33" s="6">
        <f t="shared" si="27"/>
        <v>1</v>
      </c>
      <c r="AO33" s="7">
        <f>VLOOKUP(B33,'Exp_Co (YTD)'!$B$8:$AI$43,30,FALSE)</f>
        <v>1000</v>
      </c>
      <c r="AP33" s="6">
        <f t="shared" si="28"/>
        <v>1</v>
      </c>
      <c r="AR33" s="13">
        <f t="shared" si="29"/>
        <v>0</v>
      </c>
      <c r="AS33" s="48">
        <f t="shared" si="30"/>
        <v>0</v>
      </c>
    </row>
    <row r="34" spans="2:48">
      <c r="B34" s="2" t="str">
        <f>'Exp_Co (YTD)'!B35</f>
        <v>Exp I</v>
      </c>
      <c r="C34" s="4"/>
      <c r="E34" s="7">
        <f>VLOOKUP($B34,'Exp_Co (YTD)'!$B$8:$AI$43,15,FALSE)</f>
        <v>0</v>
      </c>
      <c r="F34" s="6">
        <f t="shared" si="16"/>
        <v>0</v>
      </c>
      <c r="H34" s="7">
        <f>VLOOKUP($B34,'Exp_Co (YTD)'!$B$8:$AI$43,14,FALSE)</f>
        <v>0</v>
      </c>
      <c r="I34" s="6">
        <f t="shared" si="17"/>
        <v>0</v>
      </c>
      <c r="K34" s="7">
        <f>VLOOKUP($B34,'Exp_Co (YTD)'!$B$8:$AI$43,13,FALSE)</f>
        <v>0</v>
      </c>
      <c r="L34" s="6">
        <f t="shared" si="18"/>
        <v>0</v>
      </c>
      <c r="N34" s="7">
        <f>VLOOKUP($B34,'Exp_Co (YTD)'!$B$8:$AI$43,12,FALSE)</f>
        <v>1000</v>
      </c>
      <c r="O34" s="6">
        <f t="shared" si="19"/>
        <v>1</v>
      </c>
      <c r="Q34" s="7">
        <f>VLOOKUP($B34,'Exp_Co (YTD)'!$B$8:$AI$43,11,FALSE)</f>
        <v>1000</v>
      </c>
      <c r="R34" s="6">
        <f t="shared" si="20"/>
        <v>1</v>
      </c>
      <c r="T34" s="7">
        <f>VLOOKUP($B34,'Exp_Co (YTD)'!$B$8:$AI$43,10,FALSE)</f>
        <v>1000</v>
      </c>
      <c r="U34" s="6">
        <f t="shared" si="21"/>
        <v>1</v>
      </c>
      <c r="W34" s="7">
        <f>VLOOKUP($B34,'Exp_Co (YTD)'!$B$8:$AI$43,9,FALSE)</f>
        <v>1000</v>
      </c>
      <c r="X34" s="6">
        <f t="shared" si="22"/>
        <v>1</v>
      </c>
      <c r="Z34" s="7">
        <f>VLOOKUP($B34,'Exp_Co (YTD)'!$B$8:$AI$43,8,FALSE)</f>
        <v>1000</v>
      </c>
      <c r="AA34" s="6">
        <f t="shared" si="23"/>
        <v>1</v>
      </c>
      <c r="AC34" s="7">
        <f>VLOOKUP($B34,'Exp_Co (YTD)'!$B$8:$AI$43,7,FALSE)</f>
        <v>1000</v>
      </c>
      <c r="AD34" s="6">
        <f t="shared" si="24"/>
        <v>1</v>
      </c>
      <c r="AF34" s="7">
        <f>VLOOKUP($B34,'Exp_Co (YTD)'!$B$8:$AI$43,6,FALSE)</f>
        <v>1000</v>
      </c>
      <c r="AG34" s="6">
        <f t="shared" si="25"/>
        <v>1</v>
      </c>
      <c r="AI34" s="7">
        <f>VLOOKUP($B34,'Exp_Co (YTD)'!$B$8:$AI$43,5,FALSE)</f>
        <v>1000</v>
      </c>
      <c r="AJ34" s="6">
        <f t="shared" si="26"/>
        <v>1</v>
      </c>
      <c r="AL34" s="7">
        <f>VLOOKUP($B34,'Exp_Co (YTD)'!$B$8:$AI$43,4,FALSE)</f>
        <v>1000</v>
      </c>
      <c r="AM34" s="6">
        <f t="shared" si="27"/>
        <v>1</v>
      </c>
      <c r="AO34" s="7">
        <f>VLOOKUP(B34,'Exp_Co (YTD)'!$B$8:$AI$43,30,FALSE)</f>
        <v>1000</v>
      </c>
      <c r="AP34" s="6">
        <f t="shared" si="28"/>
        <v>1</v>
      </c>
      <c r="AR34" s="13">
        <f t="shared" si="29"/>
        <v>0</v>
      </c>
      <c r="AS34" s="48">
        <f t="shared" si="30"/>
        <v>0</v>
      </c>
    </row>
    <row r="35" spans="2:48">
      <c r="B35" s="2" t="str">
        <f>'Exp_Co (YTD)'!B36</f>
        <v>Exp J</v>
      </c>
      <c r="C35" s="4"/>
      <c r="E35" s="7">
        <f>VLOOKUP($B35,'Exp_Co (YTD)'!$B$8:$AI$43,15,FALSE)</f>
        <v>0</v>
      </c>
      <c r="F35" s="6">
        <f t="shared" si="16"/>
        <v>0</v>
      </c>
      <c r="H35" s="7">
        <f>VLOOKUP($B35,'Exp_Co (YTD)'!$B$8:$AI$43,14,FALSE)</f>
        <v>0</v>
      </c>
      <c r="I35" s="6">
        <f t="shared" si="17"/>
        <v>0</v>
      </c>
      <c r="K35" s="7">
        <f>VLOOKUP($B35,'Exp_Co (YTD)'!$B$8:$AI$43,13,FALSE)</f>
        <v>0</v>
      </c>
      <c r="L35" s="6">
        <f t="shared" si="18"/>
        <v>0</v>
      </c>
      <c r="N35" s="7">
        <f>VLOOKUP($B35,'Exp_Co (YTD)'!$B$8:$AI$43,12,FALSE)</f>
        <v>1000</v>
      </c>
      <c r="O35" s="6">
        <f t="shared" si="19"/>
        <v>1</v>
      </c>
      <c r="Q35" s="7">
        <f>VLOOKUP($B35,'Exp_Co (YTD)'!$B$8:$AI$43,11,FALSE)</f>
        <v>1000</v>
      </c>
      <c r="R35" s="6">
        <f t="shared" si="20"/>
        <v>1</v>
      </c>
      <c r="T35" s="7">
        <f>VLOOKUP($B35,'Exp_Co (YTD)'!$B$8:$AI$43,10,FALSE)</f>
        <v>1000</v>
      </c>
      <c r="U35" s="6">
        <f t="shared" si="21"/>
        <v>1</v>
      </c>
      <c r="W35" s="7">
        <f>VLOOKUP($B35,'Exp_Co (YTD)'!$B$8:$AI$43,9,FALSE)</f>
        <v>1000</v>
      </c>
      <c r="X35" s="6">
        <f t="shared" si="22"/>
        <v>1</v>
      </c>
      <c r="Z35" s="7">
        <f>VLOOKUP($B35,'Exp_Co (YTD)'!$B$8:$AI$43,8,FALSE)</f>
        <v>1000</v>
      </c>
      <c r="AA35" s="6">
        <f t="shared" si="23"/>
        <v>1</v>
      </c>
      <c r="AC35" s="7">
        <f>VLOOKUP($B35,'Exp_Co (YTD)'!$B$8:$AI$43,7,FALSE)</f>
        <v>1000</v>
      </c>
      <c r="AD35" s="6">
        <f t="shared" si="24"/>
        <v>1</v>
      </c>
      <c r="AF35" s="7">
        <f>VLOOKUP($B35,'Exp_Co (YTD)'!$B$8:$AI$43,6,FALSE)</f>
        <v>1000</v>
      </c>
      <c r="AG35" s="6">
        <f t="shared" si="25"/>
        <v>1</v>
      </c>
      <c r="AI35" s="7">
        <f>VLOOKUP($B35,'Exp_Co (YTD)'!$B$8:$AI$43,5,FALSE)</f>
        <v>1000</v>
      </c>
      <c r="AJ35" s="6">
        <f t="shared" si="26"/>
        <v>1</v>
      </c>
      <c r="AL35" s="7">
        <f>VLOOKUP($B35,'Exp_Co (YTD)'!$B$8:$AI$43,4,FALSE)</f>
        <v>1000</v>
      </c>
      <c r="AM35" s="6">
        <f t="shared" si="27"/>
        <v>1</v>
      </c>
      <c r="AO35" s="7">
        <f>VLOOKUP(B35,'Exp_Co (YTD)'!$B$8:$AI$43,30,FALSE)</f>
        <v>1000</v>
      </c>
      <c r="AP35" s="6">
        <f t="shared" si="28"/>
        <v>1</v>
      </c>
      <c r="AR35" s="13">
        <f t="shared" si="29"/>
        <v>0</v>
      </c>
      <c r="AS35" s="48">
        <f t="shared" si="30"/>
        <v>0</v>
      </c>
    </row>
    <row r="36" spans="2:48">
      <c r="B36" s="2" t="str">
        <f>'Exp_Co (YTD)'!B37</f>
        <v>Exp K</v>
      </c>
      <c r="C36" s="4"/>
      <c r="E36" s="7">
        <f>VLOOKUP($B36,'Exp_Co (YTD)'!$B$8:$AI$43,15,FALSE)</f>
        <v>0</v>
      </c>
      <c r="F36" s="6">
        <f t="shared" si="16"/>
        <v>0</v>
      </c>
      <c r="H36" s="7">
        <f>VLOOKUP($B36,'Exp_Co (YTD)'!$B$8:$AI$43,14,FALSE)</f>
        <v>0</v>
      </c>
      <c r="I36" s="6">
        <f t="shared" si="17"/>
        <v>0</v>
      </c>
      <c r="K36" s="7">
        <f>VLOOKUP($B36,'Exp_Co (YTD)'!$B$8:$AI$43,13,FALSE)</f>
        <v>0</v>
      </c>
      <c r="L36" s="6">
        <f t="shared" si="18"/>
        <v>0</v>
      </c>
      <c r="N36" s="7">
        <f>VLOOKUP($B36,'Exp_Co (YTD)'!$B$8:$AI$43,12,FALSE)</f>
        <v>1000</v>
      </c>
      <c r="O36" s="6">
        <f t="shared" si="19"/>
        <v>1</v>
      </c>
      <c r="Q36" s="7">
        <f>VLOOKUP($B36,'Exp_Co (YTD)'!$B$8:$AI$43,11,FALSE)</f>
        <v>1000</v>
      </c>
      <c r="R36" s="6">
        <f t="shared" si="20"/>
        <v>1</v>
      </c>
      <c r="T36" s="7">
        <f>VLOOKUP($B36,'Exp_Co (YTD)'!$B$8:$AI$43,10,FALSE)</f>
        <v>1000</v>
      </c>
      <c r="U36" s="6">
        <f t="shared" si="21"/>
        <v>1</v>
      </c>
      <c r="W36" s="7">
        <f>VLOOKUP($B36,'Exp_Co (YTD)'!$B$8:$AI$43,9,FALSE)</f>
        <v>1000</v>
      </c>
      <c r="X36" s="6">
        <f t="shared" si="22"/>
        <v>1</v>
      </c>
      <c r="Z36" s="7">
        <f>VLOOKUP($B36,'Exp_Co (YTD)'!$B$8:$AI$43,8,FALSE)</f>
        <v>1000</v>
      </c>
      <c r="AA36" s="6">
        <f t="shared" si="23"/>
        <v>1</v>
      </c>
      <c r="AC36" s="7">
        <f>VLOOKUP($B36,'Exp_Co (YTD)'!$B$8:$AI$43,7,FALSE)</f>
        <v>1000</v>
      </c>
      <c r="AD36" s="6">
        <f t="shared" si="24"/>
        <v>1</v>
      </c>
      <c r="AF36" s="7">
        <f>VLOOKUP($B36,'Exp_Co (YTD)'!$B$8:$AI$43,6,FALSE)</f>
        <v>1000</v>
      </c>
      <c r="AG36" s="6">
        <f>ROUND(AF36/1000,0)</f>
        <v>1</v>
      </c>
      <c r="AI36" s="7">
        <f>VLOOKUP($B36,'Exp_Co (YTD)'!$B$8:$AI$43,5,FALSE)</f>
        <v>1000</v>
      </c>
      <c r="AJ36" s="6">
        <f t="shared" si="26"/>
        <v>1</v>
      </c>
      <c r="AL36" s="7">
        <f>VLOOKUP($B36,'Exp_Co (YTD)'!$B$8:$AI$43,4,FALSE)</f>
        <v>1000</v>
      </c>
      <c r="AM36" s="6">
        <f t="shared" si="27"/>
        <v>1</v>
      </c>
      <c r="AO36" s="7">
        <f>VLOOKUP(B36,'Exp_Co (YTD)'!$B$8:$AI$43,30,FALSE)</f>
        <v>1000</v>
      </c>
      <c r="AP36" s="6">
        <f t="shared" si="28"/>
        <v>1</v>
      </c>
      <c r="AR36" s="13">
        <f t="shared" si="29"/>
        <v>0</v>
      </c>
      <c r="AS36" s="48">
        <f t="shared" si="30"/>
        <v>0</v>
      </c>
    </row>
    <row r="37" spans="2:48">
      <c r="B37" s="2" t="str">
        <f>'Exp_Co (YTD)'!B38</f>
        <v>Others</v>
      </c>
      <c r="C37" s="4"/>
      <c r="E37" s="7">
        <f>VLOOKUP($B37,'Exp_Co (YTD)'!$B$8:$AI$43,15,FALSE)</f>
        <v>0</v>
      </c>
      <c r="F37" s="6">
        <f t="shared" si="2"/>
        <v>0</v>
      </c>
      <c r="H37" s="7">
        <f>VLOOKUP($B37,'Exp_Co (YTD)'!$B$8:$AI$43,14,FALSE)</f>
        <v>0</v>
      </c>
      <c r="I37" s="6">
        <f t="shared" si="3"/>
        <v>0</v>
      </c>
      <c r="K37" s="7">
        <f>VLOOKUP($B37,'Exp_Co (YTD)'!$B$8:$AI$43,13,FALSE)</f>
        <v>0</v>
      </c>
      <c r="L37" s="6">
        <f t="shared" si="4"/>
        <v>0</v>
      </c>
      <c r="N37" s="7">
        <f>VLOOKUP($B37,'Exp_Co (YTD)'!$B$8:$AI$43,12,FALSE)</f>
        <v>1000</v>
      </c>
      <c r="O37" s="6">
        <f t="shared" si="5"/>
        <v>1</v>
      </c>
      <c r="Q37" s="7">
        <f>VLOOKUP($B37,'Exp_Co (YTD)'!$B$8:$AI$43,11,FALSE)</f>
        <v>1000</v>
      </c>
      <c r="R37" s="6">
        <f t="shared" si="6"/>
        <v>1</v>
      </c>
      <c r="T37" s="7">
        <f>VLOOKUP($B37,'Exp_Co (YTD)'!$B$8:$AI$43,10,FALSE)</f>
        <v>1000</v>
      </c>
      <c r="U37" s="6">
        <f t="shared" si="7"/>
        <v>1</v>
      </c>
      <c r="W37" s="7">
        <f>VLOOKUP($B37,'Exp_Co (YTD)'!$B$8:$AI$43,9,FALSE)</f>
        <v>1000</v>
      </c>
      <c r="X37" s="6">
        <f t="shared" si="8"/>
        <v>1</v>
      </c>
      <c r="Z37" s="7">
        <f>VLOOKUP($B37,'Exp_Co (YTD)'!$B$8:$AI$43,8,FALSE)</f>
        <v>1000</v>
      </c>
      <c r="AA37" s="6">
        <f t="shared" si="9"/>
        <v>1</v>
      </c>
      <c r="AC37" s="7">
        <f>VLOOKUP($B37,'Exp_Co (YTD)'!$B$8:$AI$43,7,FALSE)</f>
        <v>1000</v>
      </c>
      <c r="AD37" s="6">
        <f t="shared" si="10"/>
        <v>1</v>
      </c>
      <c r="AF37" s="7">
        <f>VLOOKUP($B37,'Exp_Co (YTD)'!$B$8:$AI$43,6,FALSE)</f>
        <v>1000</v>
      </c>
      <c r="AG37" s="6">
        <f>ROUND(AF37/1000,0)</f>
        <v>1</v>
      </c>
      <c r="AI37" s="7">
        <f>VLOOKUP($B37,'Exp_Co (YTD)'!$B$8:$AI$43,5,FALSE)</f>
        <v>1000</v>
      </c>
      <c r="AJ37" s="6">
        <f t="shared" si="11"/>
        <v>1</v>
      </c>
      <c r="AL37" s="7">
        <f>VLOOKUP($B37,'Exp_Co (YTD)'!$B$8:$AI$43,4,FALSE)</f>
        <v>1000</v>
      </c>
      <c r="AM37" s="6">
        <f t="shared" si="12"/>
        <v>1</v>
      </c>
      <c r="AO37" s="7">
        <f>VLOOKUP(B37,'Exp_Co (YTD)'!$B$8:$AI$43,30,FALSE)</f>
        <v>1000</v>
      </c>
      <c r="AP37" s="6">
        <f t="shared" si="13"/>
        <v>1</v>
      </c>
      <c r="AR37" s="13">
        <f t="shared" si="14"/>
        <v>0</v>
      </c>
      <c r="AS37" s="48">
        <f t="shared" si="15"/>
        <v>0</v>
      </c>
    </row>
    <row r="38" spans="2:48">
      <c r="B38" s="2" t="s">
        <v>120</v>
      </c>
      <c r="C38" s="4"/>
      <c r="E38" s="7">
        <f>VLOOKUP($B38,'Exp_Co (YTD)'!$B$8:$AI$43,15,FALSE)</f>
        <v>0</v>
      </c>
      <c r="F38" s="6">
        <f t="shared" si="2"/>
        <v>0</v>
      </c>
      <c r="H38" s="7">
        <f>VLOOKUP($B38,'Exp_Co (YTD)'!$B$8:$AI$43,14,FALSE)</f>
        <v>0</v>
      </c>
      <c r="I38" s="6">
        <f t="shared" si="3"/>
        <v>0</v>
      </c>
      <c r="K38" s="7">
        <f>VLOOKUP($B38,'Exp_Co (YTD)'!$B$8:$AI$43,13,FALSE)</f>
        <v>0</v>
      </c>
      <c r="L38" s="6">
        <f t="shared" si="4"/>
        <v>0</v>
      </c>
      <c r="N38" s="7">
        <f>VLOOKUP($B38,'Exp_Co (YTD)'!$B$8:$AI$43,12,FALSE)</f>
        <v>109000</v>
      </c>
      <c r="O38" s="6">
        <f t="shared" si="5"/>
        <v>109</v>
      </c>
      <c r="Q38" s="7">
        <f>VLOOKUP($B38,'Exp_Co (YTD)'!$B$8:$AI$43,11,FALSE)</f>
        <v>10000</v>
      </c>
      <c r="R38" s="6">
        <f t="shared" si="6"/>
        <v>10</v>
      </c>
      <c r="T38" s="7">
        <f>VLOOKUP($B38,'Exp_Co (YTD)'!$B$8:$AI$43,10,FALSE)</f>
        <v>11000</v>
      </c>
      <c r="U38" s="6">
        <f t="shared" si="7"/>
        <v>11</v>
      </c>
      <c r="W38" s="7">
        <f>VLOOKUP($B38,'Exp_Co (YTD)'!$B$8:$AI$43,9,FALSE)</f>
        <v>11000</v>
      </c>
      <c r="X38" s="6">
        <f t="shared" si="8"/>
        <v>11</v>
      </c>
      <c r="Z38" s="7">
        <f>VLOOKUP($B38,'Exp_Co (YTD)'!$B$8:$AI$43,8,FALSE)</f>
        <v>11000</v>
      </c>
      <c r="AA38" s="6">
        <f t="shared" si="9"/>
        <v>11</v>
      </c>
      <c r="AC38" s="7">
        <f>VLOOKUP($B38,'Exp_Co (YTD)'!$B$8:$AI$43,7,FALSE)</f>
        <v>11000</v>
      </c>
      <c r="AD38" s="6">
        <f t="shared" si="10"/>
        <v>11</v>
      </c>
      <c r="AF38" s="7">
        <f>VLOOKUP($B38,'Exp_Co (YTD)'!$B$8:$AI$43,6,FALSE)</f>
        <v>11000</v>
      </c>
      <c r="AG38" s="6">
        <f>ROUND(AF38/1000,0)</f>
        <v>11</v>
      </c>
      <c r="AI38" s="7">
        <f>VLOOKUP($B38,'Exp_Co (YTD)'!$B$8:$AI$43,5,FALSE)</f>
        <v>11000</v>
      </c>
      <c r="AJ38" s="6">
        <f t="shared" si="11"/>
        <v>11</v>
      </c>
      <c r="AL38" s="7">
        <f>VLOOKUP($B38,'Exp_Co (YTD)'!$B$8:$AI$43,4,FALSE)</f>
        <v>11000</v>
      </c>
      <c r="AM38" s="6">
        <f t="shared" si="12"/>
        <v>11</v>
      </c>
      <c r="AO38" s="7">
        <f>VLOOKUP(B38,'Exp_Co (YTD)'!$B$8:$AI$43,30,FALSE)</f>
        <v>12000</v>
      </c>
      <c r="AP38" s="6">
        <f t="shared" si="13"/>
        <v>12</v>
      </c>
      <c r="AR38" s="13">
        <f t="shared" si="14"/>
        <v>99</v>
      </c>
      <c r="AS38" s="48">
        <f t="shared" si="15"/>
        <v>9.9</v>
      </c>
    </row>
    <row r="39" spans="2:48">
      <c r="E39" s="31">
        <f>SUM(E26:E38)</f>
        <v>0</v>
      </c>
      <c r="F39" s="44">
        <f>SUM(F26:F38)</f>
        <v>0</v>
      </c>
      <c r="H39" s="31">
        <f>SUM(H26:H38)</f>
        <v>0</v>
      </c>
      <c r="I39" s="44">
        <f>SUM(I26:I38)</f>
        <v>0</v>
      </c>
      <c r="K39" s="31">
        <f>SUM(K26:K38)</f>
        <v>0</v>
      </c>
      <c r="L39" s="44">
        <f>SUM(L26:L38)</f>
        <v>0</v>
      </c>
      <c r="N39" s="31">
        <f>SUM(N26:N38)</f>
        <v>127000</v>
      </c>
      <c r="O39" s="44">
        <f>SUM(O26:O38)</f>
        <v>127</v>
      </c>
      <c r="Q39" s="31">
        <f>SUM(Q26:Q38)</f>
        <v>20000</v>
      </c>
      <c r="R39" s="44">
        <f>SUM(R26:R38)</f>
        <v>20</v>
      </c>
      <c r="T39" s="31">
        <f>SUM(T26:T38)</f>
        <v>22000</v>
      </c>
      <c r="U39" s="44">
        <f>SUM(U26:U38)</f>
        <v>22</v>
      </c>
      <c r="W39" s="31">
        <f>SUM(W26:W38)</f>
        <v>22000</v>
      </c>
      <c r="X39" s="44">
        <f>SUM(X26:X38)</f>
        <v>22</v>
      </c>
      <c r="Z39" s="31">
        <f>SUM(Z26:Z38)</f>
        <v>22000</v>
      </c>
      <c r="AA39" s="44">
        <f>SUM(AA26:AA38)</f>
        <v>22</v>
      </c>
      <c r="AC39" s="31">
        <f>SUM(AC26:AC38)</f>
        <v>22000</v>
      </c>
      <c r="AD39" s="44">
        <f>SUM(AD26:AD38)</f>
        <v>22</v>
      </c>
      <c r="AF39" s="31">
        <f>SUM(AF26:AF38)</f>
        <v>22000</v>
      </c>
      <c r="AG39" s="44">
        <f>SUM(AG26:AG38)</f>
        <v>22</v>
      </c>
      <c r="AI39" s="31">
        <f>SUM(AI26:AI38)</f>
        <v>22000</v>
      </c>
      <c r="AJ39" s="44">
        <f>SUM(AJ26:AJ38)</f>
        <v>22</v>
      </c>
      <c r="AL39" s="31">
        <f>SUM(AL26:AL38)</f>
        <v>22000</v>
      </c>
      <c r="AM39" s="44">
        <f>SUM(AM26:AM38)</f>
        <v>22</v>
      </c>
      <c r="AO39" s="31">
        <f>SUM(AO26:AO38)</f>
        <v>24000</v>
      </c>
      <c r="AP39" s="44">
        <f>SUM(AP26:AP38)</f>
        <v>24</v>
      </c>
      <c r="AR39" s="13">
        <f t="shared" si="14"/>
        <v>107</v>
      </c>
      <c r="AS39" s="48">
        <f t="shared" si="15"/>
        <v>5.35</v>
      </c>
    </row>
    <row r="40" spans="2:48" ht="18.75" customHeight="1">
      <c r="E40" s="33"/>
      <c r="F40" s="19"/>
      <c r="H40" s="33"/>
      <c r="I40" s="19"/>
      <c r="K40" s="33"/>
      <c r="L40" s="19"/>
      <c r="N40" s="33"/>
      <c r="O40" s="19"/>
      <c r="Q40" s="33"/>
      <c r="R40" s="19"/>
      <c r="T40" s="33"/>
      <c r="U40" s="19"/>
      <c r="W40" s="33"/>
      <c r="X40" s="19"/>
      <c r="Z40" s="33"/>
      <c r="AA40" s="19"/>
      <c r="AC40" s="33"/>
      <c r="AD40" s="19"/>
      <c r="AF40" s="33"/>
      <c r="AG40" s="19"/>
      <c r="AI40" s="33"/>
      <c r="AJ40" s="19"/>
      <c r="AL40" s="33"/>
      <c r="AM40" s="19"/>
      <c r="AO40" s="33"/>
      <c r="AP40" s="19"/>
      <c r="AR40" s="13"/>
      <c r="AS40" s="48"/>
    </row>
    <row r="41" spans="2:48" ht="19.5" thickBot="1">
      <c r="B41" s="2" t="s">
        <v>13</v>
      </c>
      <c r="E41" s="46">
        <f>E24-E39</f>
        <v>0</v>
      </c>
      <c r="F41" s="47">
        <f>F24-F39</f>
        <v>0</v>
      </c>
      <c r="H41" s="46">
        <f>H24-H39</f>
        <v>0</v>
      </c>
      <c r="I41" s="47">
        <f>I24-I39</f>
        <v>0</v>
      </c>
      <c r="K41" s="46">
        <f>K24-K39</f>
        <v>0</v>
      </c>
      <c r="L41" s="47">
        <f>L24-L39</f>
        <v>0</v>
      </c>
      <c r="N41" s="46">
        <f>N24-N39</f>
        <v>-117000</v>
      </c>
      <c r="O41" s="47">
        <f>O24-O39</f>
        <v>-117</v>
      </c>
      <c r="Q41" s="46">
        <f>Q24-Q39</f>
        <v>-10000</v>
      </c>
      <c r="R41" s="47">
        <f>R24-R39</f>
        <v>-10</v>
      </c>
      <c r="T41" s="46">
        <f>T24-T39</f>
        <v>-12000</v>
      </c>
      <c r="U41" s="47">
        <f>U24-U39</f>
        <v>-12</v>
      </c>
      <c r="W41" s="46">
        <f>W24-W39</f>
        <v>-12000</v>
      </c>
      <c r="X41" s="47">
        <f>X24-X39</f>
        <v>-12</v>
      </c>
      <c r="Z41" s="46">
        <f>Z24-Z39</f>
        <v>-12000</v>
      </c>
      <c r="AA41" s="47">
        <f>AA24-AA39</f>
        <v>-12</v>
      </c>
      <c r="AC41" s="46">
        <f>AC24-AC39</f>
        <v>-12000</v>
      </c>
      <c r="AD41" s="47">
        <f>AD24-AD39</f>
        <v>-12</v>
      </c>
      <c r="AF41" s="46">
        <f>AF24-AF39</f>
        <v>-12000</v>
      </c>
      <c r="AG41" s="47">
        <f>AG24-AG39</f>
        <v>-10</v>
      </c>
      <c r="AI41" s="46">
        <f>AI24-AI39</f>
        <v>-12000</v>
      </c>
      <c r="AJ41" s="47">
        <f>AJ24-AJ39</f>
        <v>-12</v>
      </c>
      <c r="AL41" s="46">
        <f>AL24-AL39</f>
        <v>-12000</v>
      </c>
      <c r="AM41" s="47">
        <f>AM24-AM39</f>
        <v>-13</v>
      </c>
      <c r="AO41" s="46">
        <f>AO24-AO39</f>
        <v>-15000</v>
      </c>
      <c r="AP41" s="47">
        <f>AP24-AP39</f>
        <v>-15</v>
      </c>
      <c r="AR41" s="13">
        <f>O41-R41</f>
        <v>-107</v>
      </c>
      <c r="AS41" s="48">
        <f>IF(R41=0,IF(O41=0,"N/A","100%"),AR41/R41)</f>
        <v>10.7</v>
      </c>
      <c r="AV41" s="2" t="s">
        <v>51</v>
      </c>
    </row>
    <row r="42" spans="2:48" ht="19.5" thickTop="1">
      <c r="E42" s="33"/>
      <c r="F42" s="19"/>
      <c r="H42" s="33"/>
      <c r="I42" s="19"/>
      <c r="K42" s="33"/>
      <c r="L42" s="19"/>
      <c r="N42" s="33"/>
      <c r="O42" s="19"/>
      <c r="Q42" s="33"/>
      <c r="R42" s="19"/>
      <c r="T42" s="33"/>
      <c r="U42" s="19"/>
      <c r="W42" s="33"/>
      <c r="X42" s="19"/>
      <c r="Z42" s="33"/>
      <c r="AA42" s="19"/>
      <c r="AC42" s="33"/>
      <c r="AD42" s="19"/>
      <c r="AF42" s="33"/>
      <c r="AG42" s="19"/>
      <c r="AI42" s="33"/>
      <c r="AJ42" s="19"/>
      <c r="AL42" s="33"/>
      <c r="AM42" s="19"/>
      <c r="AO42" s="33"/>
      <c r="AP42" s="19"/>
      <c r="AR42" s="13"/>
      <c r="AS42" s="48"/>
    </row>
    <row r="43" spans="2:48" ht="19.5" thickBot="1">
      <c r="B43" s="2" t="s">
        <v>14</v>
      </c>
      <c r="E43" s="46">
        <f>VLOOKUP($B43,'Exp_Co (YTD)'!$B$8:$AI$43,15,FALSE)</f>
        <v>0</v>
      </c>
      <c r="F43" s="47">
        <f>ROUND(E43/1000,0)</f>
        <v>0</v>
      </c>
      <c r="H43" s="46">
        <f>VLOOKUP($B43,'Exp_Co (YTD)'!$B$8:$AI$43,14,FALSE)</f>
        <v>0</v>
      </c>
      <c r="I43" s="47">
        <f>ROUND(H43/1000,0)</f>
        <v>0</v>
      </c>
      <c r="K43" s="46">
        <f>VLOOKUP($B43,'Exp_Co (YTD)'!$B$8:$AI$43,13,FALSE)</f>
        <v>0</v>
      </c>
      <c r="L43" s="47">
        <f>ROUND(K43/1000,0)</f>
        <v>0</v>
      </c>
      <c r="N43" s="46">
        <f>VLOOKUP($B43,'Exp_Co (YTD)'!$B$8:$AI$43,12,FALSE)</f>
        <v>1000</v>
      </c>
      <c r="O43" s="47">
        <f>ROUND(N43/1000,0)</f>
        <v>1</v>
      </c>
      <c r="Q43" s="46">
        <f>VLOOKUP($B43,'Exp_Co (YTD)'!$B$8:$AI$43,11,FALSE)</f>
        <v>1000</v>
      </c>
      <c r="R43" s="47">
        <f>ROUND(Q43/1000,0)</f>
        <v>1</v>
      </c>
      <c r="T43" s="46">
        <f>VLOOKUP($B43,'Exp_Co (YTD)'!$B$8:$AI$43,10,FALSE)</f>
        <v>1000</v>
      </c>
      <c r="U43" s="47">
        <f>ROUND(T43/1000,0)</f>
        <v>1</v>
      </c>
      <c r="W43" s="46">
        <f>VLOOKUP($B43,'Exp_Co (YTD)'!$B$8:$AI$43,9,FALSE)</f>
        <v>1000</v>
      </c>
      <c r="X43" s="47">
        <f>ROUND(W43/1000,0)</f>
        <v>1</v>
      </c>
      <c r="Z43" s="46">
        <f>VLOOKUP($B43,'Exp_Co (YTD)'!$B$8:$AI$43,8,FALSE)</f>
        <v>1000</v>
      </c>
      <c r="AA43" s="47">
        <f>ROUND(Z43/1000,0)</f>
        <v>1</v>
      </c>
      <c r="AC43" s="46">
        <f>VLOOKUP($B43,'Exp_Co (YTD)'!$B$8:$AI$43,7,FALSE)</f>
        <v>1000</v>
      </c>
      <c r="AD43" s="47">
        <f>ROUND(AC43/1000,0)</f>
        <v>1</v>
      </c>
      <c r="AF43" s="46">
        <f>VLOOKUP($B43,'Exp_Co (YTD)'!$B$8:$AI$43,6,FALSE)</f>
        <v>1000</v>
      </c>
      <c r="AG43" s="47">
        <f>ROUND(AF43/1000,0)</f>
        <v>1</v>
      </c>
      <c r="AI43" s="46">
        <f>VLOOKUP($B43,'Exp_Co (YTD)'!$B$8:$AI$43,5,FALSE)</f>
        <v>1000</v>
      </c>
      <c r="AJ43" s="47">
        <f>ROUND(AI43/1000,0)</f>
        <v>1</v>
      </c>
      <c r="AL43" s="46">
        <f>VLOOKUP($B43,'Exp_Co (YTD)'!$B$8:$AI$43,4,FALSE)</f>
        <v>1000</v>
      </c>
      <c r="AM43" s="47">
        <f>ROUND(AL43/1000,0)</f>
        <v>1</v>
      </c>
      <c r="AO43" s="46">
        <f>VLOOKUP(B43,'Exp_Co (YTD)'!$B$8:$AI$43,30,FALSE)</f>
        <v>1000</v>
      </c>
      <c r="AP43" s="47">
        <f>ROUND(AO43/1000,0)</f>
        <v>1</v>
      </c>
      <c r="AR43" s="13">
        <f>O43-R43</f>
        <v>0</v>
      </c>
      <c r="AS43" s="48">
        <f>IF(R43=0,IF(O43=0,"N/A","100%"),AR43/R43)</f>
        <v>0</v>
      </c>
    </row>
    <row r="44" spans="2:48" ht="9.75" customHeight="1" thickTop="1">
      <c r="E44" s="33"/>
      <c r="F44" s="19"/>
      <c r="H44" s="33"/>
      <c r="I44" s="19"/>
      <c r="K44" s="33"/>
      <c r="L44" s="19"/>
      <c r="N44" s="33"/>
      <c r="O44" s="19"/>
      <c r="Q44" s="33"/>
      <c r="R44" s="19"/>
      <c r="T44" s="33"/>
      <c r="U44" s="19"/>
      <c r="W44" s="33"/>
      <c r="X44" s="19"/>
      <c r="Z44" s="33"/>
      <c r="AA44" s="19"/>
      <c r="AC44" s="33"/>
      <c r="AD44" s="19"/>
      <c r="AF44" s="33"/>
      <c r="AG44" s="19"/>
      <c r="AI44" s="33"/>
      <c r="AJ44" s="19"/>
      <c r="AL44" s="33"/>
      <c r="AM44" s="19"/>
      <c r="AO44" s="33"/>
      <c r="AP44" s="19"/>
      <c r="AR44" s="13"/>
      <c r="AS44" s="48"/>
    </row>
    <row r="45" spans="2:48" outlineLevel="1">
      <c r="B45" s="2" t="s">
        <v>11</v>
      </c>
      <c r="C45" s="4"/>
      <c r="E45" s="7">
        <f>VLOOKUP($B45,'Exp_Co (YTD)'!$B$8:$AI$45,15,FALSE)</f>
        <v>0</v>
      </c>
      <c r="F45" s="6">
        <f>ROUND(E45/1000,0)</f>
        <v>0</v>
      </c>
      <c r="H45" s="7">
        <f>VLOOKUP($B45,'Exp_Co (YTD)'!$B$8:$AI$45,14,FALSE)</f>
        <v>0</v>
      </c>
      <c r="I45" s="6">
        <f>ROUND(H45/1000,0)</f>
        <v>0</v>
      </c>
      <c r="K45" s="7">
        <f>VLOOKUP($B45,'Exp_Co (YTD)'!$B$8:$AI$47,13,FALSE)</f>
        <v>0</v>
      </c>
      <c r="L45" s="6">
        <f>ROUND(K45/1000,0)</f>
        <v>0</v>
      </c>
      <c r="N45" s="7">
        <f>VLOOKUP($B45,'Exp_Co (YTD)'!$B$8:$AI$45,12,FALSE)</f>
        <v>0</v>
      </c>
      <c r="O45" s="6">
        <f>ROUND(N45/1000,0)</f>
        <v>0</v>
      </c>
      <c r="Q45" s="7">
        <f>VLOOKUP($B45,'Exp_Co (YTD)'!$B$8:$AI$45,11,FALSE)</f>
        <v>0</v>
      </c>
      <c r="R45" s="6">
        <f>ROUND(Q45/1000,0)</f>
        <v>0</v>
      </c>
      <c r="T45" s="7">
        <f>VLOOKUP($B45,'Exp_Co (YTD)'!$B$8:$AI$45,10,FALSE)</f>
        <v>0</v>
      </c>
      <c r="U45" s="6">
        <f>ROUND(T45/1000,0)</f>
        <v>0</v>
      </c>
      <c r="W45" s="7">
        <f>VLOOKUP($B45,'Exp_Co (YTD)'!$B$8:$AI$45,9,FALSE)</f>
        <v>0</v>
      </c>
      <c r="X45" s="6">
        <f>ROUND(W45/1000,0)</f>
        <v>0</v>
      </c>
      <c r="Z45" s="7">
        <f>VLOOKUP($B45,'Exp_Co (YTD)'!$B$8:$AI$45,8,FALSE)</f>
        <v>0</v>
      </c>
      <c r="AA45" s="6">
        <f>ROUND(Z45/1000,0)</f>
        <v>0</v>
      </c>
      <c r="AC45" s="7">
        <f>VLOOKUP($B45,'Exp_Co (YTD)'!$B$8:$AI$45,7,FALSE)</f>
        <v>0</v>
      </c>
      <c r="AD45" s="6">
        <f>ROUND(AC45/1000,0)</f>
        <v>0</v>
      </c>
      <c r="AF45" s="7">
        <f>VLOOKUP($B45,'Exp_Co (YTD)'!$B$8:$AI$45,6,FALSE)</f>
        <v>0</v>
      </c>
      <c r="AG45" s="6">
        <f>ROUND(AF45/1000,0)</f>
        <v>0</v>
      </c>
      <c r="AI45" s="7">
        <f>VLOOKUP($B45,'Exp_Co (YTD)'!$B$8:$AI$45,5,FALSE)</f>
        <v>0</v>
      </c>
      <c r="AJ45" s="6">
        <f>ROUND(AI45/1000,0)</f>
        <v>0</v>
      </c>
      <c r="AL45" s="7">
        <f>VLOOKUP($B45,'Exp_Co (YTD)'!$B$8:$AI$45,4,FALSE)</f>
        <v>0</v>
      </c>
      <c r="AM45" s="6">
        <f>ROUND(AL45/1000,0)</f>
        <v>0</v>
      </c>
      <c r="AO45" s="7">
        <f>VLOOKUP(B45,'Exp_Co (YTD)'!$B$8:$AI$45,30,FALSE)</f>
        <v>0</v>
      </c>
      <c r="AP45" s="6">
        <f>ROUND(AO45/1000,0)</f>
        <v>0</v>
      </c>
      <c r="AR45" s="13">
        <f>L45-O45</f>
        <v>0</v>
      </c>
      <c r="AS45" s="48" t="str">
        <f>IF(R45=0,IF(O45=0,"N/A","100%"),AR45/R45)</f>
        <v>N/A</v>
      </c>
    </row>
    <row r="46" spans="2:48">
      <c r="C46" s="4"/>
      <c r="Q46" s="7">
        <f>Q41-'Exp_Co (YTD)'!L41</f>
        <v>-10000</v>
      </c>
      <c r="T46" s="2"/>
      <c r="AR46" s="13"/>
      <c r="AS46" s="48"/>
    </row>
    <row r="47" spans="2:48" ht="10.5" customHeight="1">
      <c r="E47" s="33"/>
      <c r="F47" s="19"/>
      <c r="H47" s="33"/>
      <c r="I47" s="19"/>
      <c r="K47" s="33"/>
      <c r="L47" s="19"/>
      <c r="N47" s="33"/>
      <c r="O47" s="19"/>
      <c r="Q47" s="33"/>
      <c r="R47" s="19"/>
      <c r="T47" s="33"/>
      <c r="U47" s="19"/>
      <c r="W47" s="33"/>
      <c r="X47" s="19"/>
      <c r="Z47" s="33"/>
      <c r="AA47" s="19"/>
      <c r="AC47" s="33"/>
      <c r="AD47" s="19"/>
      <c r="AF47" s="33"/>
      <c r="AG47" s="19"/>
      <c r="AI47" s="33"/>
      <c r="AJ47" s="19"/>
      <c r="AL47" s="33"/>
      <c r="AM47" s="19"/>
      <c r="AO47" s="33"/>
      <c r="AP47" s="19"/>
      <c r="AR47" s="13"/>
      <c r="AS47" s="48"/>
    </row>
    <row r="48" spans="2:48" ht="10.5" customHeight="1">
      <c r="E48" s="33"/>
      <c r="F48" s="19"/>
      <c r="H48" s="33"/>
      <c r="I48" s="19"/>
      <c r="K48" s="33"/>
      <c r="L48" s="19"/>
      <c r="N48" s="33"/>
      <c r="O48" s="19"/>
      <c r="Q48" s="33"/>
      <c r="R48" s="19"/>
      <c r="T48" s="33"/>
      <c r="U48" s="19"/>
      <c r="W48" s="33"/>
      <c r="X48" s="19"/>
      <c r="Z48" s="33"/>
      <c r="AA48" s="19"/>
      <c r="AC48" s="33"/>
      <c r="AD48" s="19"/>
      <c r="AF48" s="33"/>
      <c r="AG48" s="19"/>
      <c r="AI48" s="33"/>
      <c r="AJ48" s="19"/>
      <c r="AL48" s="33"/>
      <c r="AM48" s="19"/>
      <c r="AO48" s="33"/>
      <c r="AP48" s="19"/>
      <c r="AR48" s="13"/>
      <c r="AS48" s="48"/>
    </row>
    <row r="68" spans="14:14">
      <c r="N68" s="6"/>
    </row>
  </sheetData>
  <mergeCells count="1">
    <mergeCell ref="AR5:AS5"/>
  </mergeCells>
  <phoneticPr fontId="38" type="noConversion"/>
  <pageMargins left="0.2" right="0.2" top="0.5" bottom="0.5" header="0.3" footer="0.3"/>
  <pageSetup paperSize="9" scale="58" orientation="portrait" r:id="rId1"/>
  <headerFooter>
    <oddFooter>&amp;L&amp;8&amp;Z&amp;F&amp;C&amp;8Page &amp;P of &amp;N&amp;R&amp;8&amp;D&amp;T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theme="7" tint="0.39994506668294322"/>
    <pageSetUpPr fitToPage="1"/>
  </sheetPr>
  <dimension ref="A1:AW41"/>
  <sheetViews>
    <sheetView workbookViewId="0">
      <selection activeCell="A7" sqref="A7"/>
    </sheetView>
    <sheetView workbookViewId="1"/>
  </sheetViews>
  <sheetFormatPr defaultColWidth="9.140625" defaultRowHeight="18.75" outlineLevelRow="1" outlineLevelCol="3"/>
  <cols>
    <col min="1" max="1" width="5.7109375" style="2" customWidth="1"/>
    <col min="2" max="2" width="51.140625" style="2" customWidth="1"/>
    <col min="3" max="3" width="6.7109375" style="2" customWidth="1"/>
    <col min="4" max="4" width="5.7109375" style="2" customWidth="1"/>
    <col min="5" max="5" width="17.7109375" style="14" hidden="1" customWidth="1" outlineLevel="3"/>
    <col min="6" max="6" width="15.7109375" style="8" hidden="1" customWidth="1" outlineLevel="1"/>
    <col min="7" max="7" width="6.140625" style="2" hidden="1" customWidth="1" outlineLevel="1"/>
    <col min="8" max="8" width="17.7109375" style="14" hidden="1" customWidth="1" outlineLevel="2"/>
    <col min="9" max="9" width="15.7109375" style="8" hidden="1" customWidth="1" outlineLevel="1"/>
    <col min="10" max="10" width="5.7109375" style="2" hidden="1" customWidth="1" outlineLevel="1"/>
    <col min="11" max="11" width="20.7109375" style="14" hidden="1" customWidth="1" outlineLevel="2"/>
    <col min="12" max="12" width="15.7109375" style="8" hidden="1" customWidth="1" outlineLevel="1"/>
    <col min="13" max="13" width="5.7109375" style="2" hidden="1" customWidth="1" outlineLevel="1"/>
    <col min="14" max="14" width="18.42578125" style="14" hidden="1" customWidth="1" outlineLevel="1"/>
    <col min="15" max="15" width="15.7109375" style="8" customWidth="1" collapsed="1"/>
    <col min="16" max="16" width="5.7109375" style="2" hidden="1" customWidth="1" outlineLevel="1"/>
    <col min="17" max="17" width="17.7109375" style="14" hidden="1" customWidth="1" outlineLevel="1"/>
    <col min="18" max="18" width="15.7109375" style="8" customWidth="1" collapsed="1"/>
    <col min="19" max="19" width="5.7109375" style="2" customWidth="1"/>
    <col min="20" max="20" width="17.7109375" style="14" hidden="1" customWidth="1" outlineLevel="1"/>
    <col min="21" max="21" width="15.7109375" style="8" hidden="1" customWidth="1" outlineLevel="1"/>
    <col min="22" max="22" width="5.7109375" style="2" hidden="1" customWidth="1" outlineLevel="1"/>
    <col min="23" max="23" width="17.7109375" style="14" hidden="1" customWidth="1" outlineLevel="1"/>
    <col min="24" max="24" width="15.7109375" style="8" hidden="1" customWidth="1" outlineLevel="1"/>
    <col min="25" max="25" width="5.7109375" style="2" hidden="1" customWidth="1" outlineLevel="1"/>
    <col min="26" max="26" width="17.7109375" style="14" hidden="1" customWidth="1" outlineLevel="1"/>
    <col min="27" max="27" width="15.7109375" style="8" hidden="1" customWidth="1" outlineLevel="1"/>
    <col min="28" max="28" width="5.7109375" style="2" hidden="1" customWidth="1" outlineLevel="1"/>
    <col min="29" max="29" width="17.7109375" style="14" hidden="1" customWidth="1" outlineLevel="1"/>
    <col min="30" max="30" width="15.7109375" style="8" hidden="1" customWidth="1" outlineLevel="1"/>
    <col min="31" max="31" width="5.7109375" style="2" hidden="1" customWidth="1" outlineLevel="1"/>
    <col min="32" max="32" width="17.7109375" style="14" hidden="1" customWidth="1" outlineLevel="1"/>
    <col min="33" max="33" width="15.7109375" style="8" hidden="1" customWidth="1" outlineLevel="1"/>
    <col min="34" max="34" width="5.7109375" style="2" hidden="1" customWidth="1" outlineLevel="1"/>
    <col min="35" max="35" width="17.7109375" style="14" hidden="1" customWidth="1" outlineLevel="1"/>
    <col min="36" max="36" width="15.7109375" style="8" hidden="1" customWidth="1" outlineLevel="1"/>
    <col min="37" max="37" width="5.7109375" style="2" hidden="1" customWidth="1" outlineLevel="1"/>
    <col min="38" max="38" width="17.7109375" style="14" hidden="1" customWidth="1" outlineLevel="1"/>
    <col min="39" max="39" width="15.7109375" style="8" hidden="1" customWidth="1" outlineLevel="1"/>
    <col min="40" max="40" width="5.7109375" style="2" hidden="1" customWidth="1" outlineLevel="1"/>
    <col min="41" max="41" width="17.7109375" style="14" hidden="1" customWidth="1" outlineLevel="1"/>
    <col min="42" max="42" width="15.7109375" style="8" hidden="1" customWidth="1" outlineLevel="1"/>
    <col min="43" max="43" width="3.7109375" style="2" hidden="1" customWidth="1" outlineLevel="1"/>
    <col min="44" max="44" width="13.7109375" style="2" customWidth="1" collapsed="1"/>
    <col min="45" max="45" width="10.7109375" style="2" customWidth="1"/>
    <col min="46" max="47" width="27" style="2" customWidth="1"/>
    <col min="48" max="48" width="32.42578125" style="2" customWidth="1"/>
    <col min="49" max="49" width="31" style="2" customWidth="1"/>
    <col min="50" max="50" width="19.28515625" style="2" customWidth="1"/>
    <col min="51" max="16384" width="9.140625" style="2"/>
  </cols>
  <sheetData>
    <row r="1" spans="1:49">
      <c r="A1" s="28" t="s">
        <v>95</v>
      </c>
    </row>
    <row r="2" spans="1:49">
      <c r="A2" s="28" t="s">
        <v>15</v>
      </c>
    </row>
    <row r="3" spans="1:49">
      <c r="A3" s="28"/>
    </row>
    <row r="4" spans="1:49">
      <c r="A4" s="28"/>
      <c r="F4" s="5"/>
      <c r="I4" s="5"/>
      <c r="L4" s="5"/>
      <c r="O4" s="5"/>
      <c r="R4" s="5"/>
      <c r="U4" s="5"/>
      <c r="X4" s="5"/>
      <c r="AA4" s="5"/>
      <c r="AD4" s="5"/>
      <c r="AG4" s="5"/>
      <c r="AJ4" s="5"/>
      <c r="AM4" s="5"/>
      <c r="AP4" s="5"/>
    </row>
    <row r="5" spans="1:49">
      <c r="B5" s="65" t="s">
        <v>106</v>
      </c>
      <c r="F5" s="39" t="s">
        <v>16</v>
      </c>
      <c r="I5" s="39" t="s">
        <v>17</v>
      </c>
      <c r="L5" s="39" t="s">
        <v>18</v>
      </c>
      <c r="O5" s="39" t="s">
        <v>19</v>
      </c>
      <c r="R5" s="39" t="s">
        <v>20</v>
      </c>
      <c r="U5" s="39" t="s">
        <v>21</v>
      </c>
      <c r="X5" s="39" t="s">
        <v>22</v>
      </c>
      <c r="AA5" s="39" t="s">
        <v>23</v>
      </c>
      <c r="AD5" s="39" t="s">
        <v>24</v>
      </c>
      <c r="AG5" s="39" t="s">
        <v>25</v>
      </c>
      <c r="AJ5" s="39" t="s">
        <v>26</v>
      </c>
      <c r="AM5" s="39" t="s">
        <v>27</v>
      </c>
      <c r="AP5" s="39" t="s">
        <v>16</v>
      </c>
      <c r="AR5" s="331" t="s">
        <v>5</v>
      </c>
      <c r="AS5" s="331"/>
    </row>
    <row r="6" spans="1:49">
      <c r="C6" s="4" t="s">
        <v>7</v>
      </c>
      <c r="F6" s="5" t="s">
        <v>8</v>
      </c>
      <c r="I6" s="5" t="s">
        <v>8</v>
      </c>
      <c r="L6" s="5" t="s">
        <v>8</v>
      </c>
      <c r="O6" s="5" t="s">
        <v>8</v>
      </c>
      <c r="R6" s="5" t="s">
        <v>8</v>
      </c>
      <c r="U6" s="5" t="s">
        <v>8</v>
      </c>
      <c r="X6" s="5" t="s">
        <v>8</v>
      </c>
      <c r="AA6" s="5" t="s">
        <v>8</v>
      </c>
      <c r="AD6" s="5" t="s">
        <v>8</v>
      </c>
      <c r="AG6" s="5" t="s">
        <v>8</v>
      </c>
      <c r="AJ6" s="5" t="s">
        <v>8</v>
      </c>
      <c r="AM6" s="5" t="s">
        <v>8</v>
      </c>
      <c r="AP6" s="5" t="s">
        <v>8</v>
      </c>
      <c r="AR6" s="5" t="s">
        <v>8</v>
      </c>
      <c r="AS6" s="4" t="s">
        <v>9</v>
      </c>
    </row>
    <row r="7" spans="1:49">
      <c r="C7" s="4"/>
      <c r="F7" s="5"/>
      <c r="I7" s="5"/>
      <c r="L7" s="5"/>
      <c r="O7" s="5"/>
      <c r="R7" s="5"/>
      <c r="U7" s="5"/>
      <c r="X7" s="5"/>
      <c r="AA7" s="5"/>
      <c r="AD7" s="5"/>
      <c r="AG7" s="5"/>
      <c r="AJ7" s="5"/>
      <c r="AM7" s="5"/>
      <c r="AP7" s="5"/>
      <c r="AR7" s="5"/>
      <c r="AS7" s="4"/>
    </row>
    <row r="8" spans="1:49" outlineLevel="1">
      <c r="B8" s="2" t="s">
        <v>123</v>
      </c>
      <c r="C8" s="4"/>
      <c r="E8" s="25">
        <f>VLOOKUP($B8,'Exp_private (YTD)'!$B$8:$AH$30,15,FALSE)</f>
        <v>0</v>
      </c>
      <c r="F8" s="20">
        <f>ROUND(E8/1000,0)</f>
        <v>0</v>
      </c>
      <c r="H8" s="25">
        <f>VLOOKUP($B8,'Exp_private (YTD)'!$B$8:$AH$30,14,FALSE)</f>
        <v>0</v>
      </c>
      <c r="I8" s="20">
        <f>ROUND(H8/1000,0)</f>
        <v>0</v>
      </c>
      <c r="K8" s="25">
        <f>VLOOKUP($B8,'Exp_private (YTD)'!$B$8:$AH$30,13,FALSE)</f>
        <v>0</v>
      </c>
      <c r="L8" s="20">
        <f>ROUND(K8/1000,0)</f>
        <v>0</v>
      </c>
      <c r="N8" s="25">
        <f>VLOOKUP($B8,'Exp_private (YTD)'!$B$8:$AH$30,12,FALSE)</f>
        <v>1000</v>
      </c>
      <c r="O8" s="20">
        <f>ROUND(N8/1000,0)</f>
        <v>1</v>
      </c>
      <c r="Q8" s="25">
        <f>VLOOKUP($B8,'Exp_private (YTD)'!$B$8:$AH$30,11,FALSE)</f>
        <v>1000</v>
      </c>
      <c r="R8" s="20">
        <f>ROUND(Q8/1000,0)</f>
        <v>1</v>
      </c>
      <c r="T8" s="25">
        <f>VLOOKUP($B8,'Exp_private (YTD)'!$B$8:$AH$30,10,FALSE)</f>
        <v>1000</v>
      </c>
      <c r="U8" s="20">
        <f>ROUND(T8/1000,0)</f>
        <v>1</v>
      </c>
      <c r="W8" s="25">
        <f>VLOOKUP($B8,'Exp_private (YTD)'!$B$8:$AH$30,9,FALSE)</f>
        <v>1000</v>
      </c>
      <c r="X8" s="20">
        <f>ROUND(W8/1000,0)</f>
        <v>1</v>
      </c>
      <c r="Z8" s="33">
        <f>VLOOKUP($B8,'Exp_private (YTD)'!$B$8:$AH$30,8,FALSE)</f>
        <v>1000</v>
      </c>
      <c r="AA8" s="20">
        <f>ROUND(Z8/1000,0)</f>
        <v>1</v>
      </c>
      <c r="AC8" s="33">
        <f>VLOOKUP($B8,'Exp_private (YTD)'!$B$8:$AH$30,7,FALSE)</f>
        <v>1000</v>
      </c>
      <c r="AD8" s="20">
        <f>ROUND(AC8/1000,0)</f>
        <v>1</v>
      </c>
      <c r="AF8" s="33">
        <f>VLOOKUP($B8,'Exp_private (YTD)'!$B$8:$AH$30,6,FALSE)</f>
        <v>1000</v>
      </c>
      <c r="AG8" s="20">
        <f>ROUND(AF8/1000,0)</f>
        <v>1</v>
      </c>
      <c r="AI8" s="33">
        <f>VLOOKUP($B8,'Exp_private (YTD)'!$B$8:$AH$30,5,FALSE)</f>
        <v>1000</v>
      </c>
      <c r="AJ8" s="20">
        <f>ROUND(AI8/1000,0)</f>
        <v>1</v>
      </c>
      <c r="AL8" s="25">
        <f>VLOOKUP($B8,'Exp_private (YTD)'!$B$8:$AH$30,4,FALSE)</f>
        <v>1000</v>
      </c>
      <c r="AM8" s="20">
        <f>ROUND(AL8/1000,0)</f>
        <v>1</v>
      </c>
      <c r="AO8" s="25">
        <f>VLOOKUP(B8,'Exp_private (YTD)'!$B$8:$AH$30,30,FALSE)</f>
        <v>1000</v>
      </c>
      <c r="AP8" s="20">
        <f>ROUND(AO8/1000,0)</f>
        <v>1</v>
      </c>
      <c r="AR8" s="13">
        <f t="shared" ref="AR8:AR14" si="0">O8-R8</f>
        <v>0</v>
      </c>
      <c r="AS8" s="11">
        <f t="shared" ref="AS8:AS14" si="1">IF(R8=0,IF(O8=0,"N/A","100%"),AR8/R8)</f>
        <v>0</v>
      </c>
    </row>
    <row r="9" spans="1:49" ht="21.75" customHeight="1">
      <c r="B9" s="2" t="s">
        <v>124</v>
      </c>
      <c r="C9" s="4"/>
      <c r="E9" s="25">
        <f>VLOOKUP($B9,'Exp_private (YTD)'!$B$8:$AH$30,15,FALSE)</f>
        <v>0</v>
      </c>
      <c r="F9" s="20">
        <f>ROUND(E9/1000,0)</f>
        <v>0</v>
      </c>
      <c r="H9" s="25">
        <f>VLOOKUP($B9,'Exp_private (YTD)'!$B$8:$AH$30,14,FALSE)</f>
        <v>0</v>
      </c>
      <c r="I9" s="20">
        <f>ROUND(H9/1000,0)</f>
        <v>0</v>
      </c>
      <c r="K9" s="25">
        <f>VLOOKUP($B9,'Exp_private (YTD)'!$B$8:$AH$30,13,FALSE)</f>
        <v>0</v>
      </c>
      <c r="L9" s="20">
        <f>ROUND(K9/1000,0)</f>
        <v>0</v>
      </c>
      <c r="N9" s="25">
        <f>VLOOKUP($B9,'Exp_private (YTD)'!$B$8:$AH$30,12,FALSE)</f>
        <v>1000</v>
      </c>
      <c r="O9" s="20">
        <f>ROUND(N9/1000,0)</f>
        <v>1</v>
      </c>
      <c r="Q9" s="25">
        <f>VLOOKUP($B9,'Exp_private (YTD)'!$B$8:$AH$30,11,FALSE)</f>
        <v>1000</v>
      </c>
      <c r="R9" s="20">
        <f>ROUND(Q9/1000,0)</f>
        <v>1</v>
      </c>
      <c r="T9" s="25">
        <f>VLOOKUP($B9,'Exp_private (YTD)'!$B$8:$AH$30,10,FALSE)</f>
        <v>1000</v>
      </c>
      <c r="U9" s="20">
        <f>ROUND(T9/1000,0)</f>
        <v>1</v>
      </c>
      <c r="W9" s="25">
        <f>VLOOKUP($B9,'Exp_private (YTD)'!$B$8:$AH$30,9,FALSE)</f>
        <v>1000</v>
      </c>
      <c r="X9" s="20">
        <f>ROUND(W9/1000,0)</f>
        <v>1</v>
      </c>
      <c r="Z9" s="33">
        <f>VLOOKUP($B9,'Exp_private (YTD)'!$B$8:$AH$30,8,FALSE)</f>
        <v>1000</v>
      </c>
      <c r="AA9" s="20">
        <f>ROUND(Z9/1000,0)</f>
        <v>1</v>
      </c>
      <c r="AC9" s="33">
        <f>VLOOKUP($B9,'Exp_private (YTD)'!$B$8:$AH$30,7,FALSE)</f>
        <v>1000</v>
      </c>
      <c r="AD9" s="20">
        <f>ROUND(AC9/1000,0)</f>
        <v>1</v>
      </c>
      <c r="AF9" s="33">
        <f>VLOOKUP($B9,'Exp_private (YTD)'!$B$8:$AH$30,6,FALSE)</f>
        <v>1000</v>
      </c>
      <c r="AG9" s="20">
        <f>ROUND(AF9/1000,0)</f>
        <v>1</v>
      </c>
      <c r="AI9" s="33">
        <f>VLOOKUP($B9,'Exp_private (YTD)'!$B$8:$AH$30,5,FALSE)</f>
        <v>1000</v>
      </c>
      <c r="AJ9" s="20">
        <f>ROUND(AI9/1000,0)</f>
        <v>1</v>
      </c>
      <c r="AL9" s="25">
        <f>VLOOKUP($B9,'Exp_private (YTD)'!$B$8:$AH$30,4,FALSE)</f>
        <v>1000</v>
      </c>
      <c r="AM9" s="20">
        <f>ROUND(AL9/1000,0)</f>
        <v>1</v>
      </c>
      <c r="AO9" s="25">
        <f>VLOOKUP(B9,'Exp_private (YTD)'!$B$8:$AH$30,30,FALSE)</f>
        <v>1000</v>
      </c>
      <c r="AP9" s="20">
        <f>ROUND(AO9/1000,0)</f>
        <v>1</v>
      </c>
      <c r="AR9" s="13">
        <f t="shared" si="0"/>
        <v>0</v>
      </c>
      <c r="AS9" s="11">
        <f t="shared" si="1"/>
        <v>0</v>
      </c>
    </row>
    <row r="10" spans="1:49" ht="19.5" customHeight="1" outlineLevel="1">
      <c r="B10" s="2" t="s">
        <v>125</v>
      </c>
      <c r="C10" s="4"/>
      <c r="E10" s="25">
        <f>VLOOKUP($B10,'Exp_private (YTD)'!$B$8:$AH$30,15,FALSE)</f>
        <v>0</v>
      </c>
      <c r="F10" s="20">
        <f>ROUND(E10/1000,0)</f>
        <v>0</v>
      </c>
      <c r="H10" s="25">
        <f>VLOOKUP($B10,'Exp_private (YTD)'!$B$8:$AH$30,14,FALSE)</f>
        <v>0</v>
      </c>
      <c r="I10" s="20">
        <f>ROUND(H10/1000,0)</f>
        <v>0</v>
      </c>
      <c r="K10" s="25">
        <f>VLOOKUP($B10,'Exp_private (YTD)'!$B$8:$AH$30,13,FALSE)</f>
        <v>0</v>
      </c>
      <c r="L10" s="20">
        <f>ROUND(K10/1000,0)</f>
        <v>0</v>
      </c>
      <c r="N10" s="25">
        <f>VLOOKUP($B10,'Exp_private (YTD)'!$B$8:$AH$30,12,FALSE)</f>
        <v>1000</v>
      </c>
      <c r="O10" s="20">
        <f>ROUND(N10/1000,0)</f>
        <v>1</v>
      </c>
      <c r="Q10" s="25">
        <f>VLOOKUP($B10,'Exp_private (YTD)'!$B$8:$AH$30,11,FALSE)</f>
        <v>1000</v>
      </c>
      <c r="R10" s="20">
        <f>ROUND(Q10/1000,0)</f>
        <v>1</v>
      </c>
      <c r="T10" s="25">
        <f>VLOOKUP($B10,'Exp_private (YTD)'!$B$8:$AH$30,10,FALSE)</f>
        <v>1000</v>
      </c>
      <c r="U10" s="20">
        <f>ROUND(T10/1000,0)</f>
        <v>1</v>
      </c>
      <c r="W10" s="25">
        <f>VLOOKUP($B10,'Exp_private (YTD)'!$B$8:$AH$30,9,FALSE)</f>
        <v>1000</v>
      </c>
      <c r="X10" s="20">
        <f>ROUND(W10/1000,0)</f>
        <v>1</v>
      </c>
      <c r="Z10" s="33">
        <f>VLOOKUP($B10,'Exp_private (YTD)'!$B$8:$AH$30,8,FALSE)</f>
        <v>1000</v>
      </c>
      <c r="AA10" s="20">
        <f>ROUND(Z10/1000,0)</f>
        <v>1</v>
      </c>
      <c r="AC10" s="33">
        <f>VLOOKUP($B10,'Exp_private (YTD)'!$B$8:$AH$30,7,FALSE)</f>
        <v>1000</v>
      </c>
      <c r="AD10" s="20">
        <f>ROUND(AC10/1000,0)</f>
        <v>1</v>
      </c>
      <c r="AF10" s="33">
        <f>VLOOKUP($B10,'Exp_private (YTD)'!$B$8:$AH$30,6,FALSE)</f>
        <v>1000</v>
      </c>
      <c r="AG10" s="20">
        <f>ROUND(AF10/1000,0)</f>
        <v>1</v>
      </c>
      <c r="AI10" s="33">
        <f>VLOOKUP($B10,'Exp_private (YTD)'!$B$8:$AH$30,5,FALSE)</f>
        <v>1000</v>
      </c>
      <c r="AJ10" s="20">
        <f>ROUND(AI10/1000,0)</f>
        <v>1</v>
      </c>
      <c r="AL10" s="25">
        <f>VLOOKUP($B10,'Exp_private (YTD)'!$B$8:$AH$30,4,FALSE)</f>
        <v>1000</v>
      </c>
      <c r="AM10" s="20">
        <f>ROUND(AL10/1000,0)</f>
        <v>1</v>
      </c>
      <c r="AO10" s="25">
        <f>VLOOKUP(B10,'Exp_private (YTD)'!$B$8:$AH$30,30,FALSE)</f>
        <v>1000</v>
      </c>
      <c r="AP10" s="20">
        <f>ROUND(AO10/1000,0)</f>
        <v>1</v>
      </c>
      <c r="AR10" s="13">
        <f t="shared" si="0"/>
        <v>0</v>
      </c>
      <c r="AS10" s="11">
        <f t="shared" si="1"/>
        <v>0</v>
      </c>
    </row>
    <row r="11" spans="1:49" outlineLevel="1">
      <c r="B11" s="2" t="s">
        <v>126</v>
      </c>
      <c r="C11" s="4"/>
      <c r="E11" s="25">
        <f>VLOOKUP($B11,'Exp_private (YTD)'!$B$11:$AH$30,15,FALSE)</f>
        <v>0</v>
      </c>
      <c r="F11" s="20">
        <f>ROUND(E11/1000,0)</f>
        <v>0</v>
      </c>
      <c r="H11" s="25">
        <f>VLOOKUP($B11,'Exp_private (YTD)'!$B$11:$AH$30,14,FALSE)</f>
        <v>0</v>
      </c>
      <c r="I11" s="20">
        <f t="shared" ref="I11:I13" si="2">ROUND(H11/1000,0)</f>
        <v>0</v>
      </c>
      <c r="K11" s="25">
        <f>VLOOKUP($B11,'Exp_private (YTD)'!$B$11:$AH$30,13,FALSE)</f>
        <v>0</v>
      </c>
      <c r="L11" s="20">
        <f t="shared" ref="L11:L13" si="3">ROUND(K11/1000,0)</f>
        <v>0</v>
      </c>
      <c r="N11" s="25">
        <f>VLOOKUP($B11,'Exp_private (YTD)'!$B$11:$AH$30,12,FALSE)</f>
        <v>0</v>
      </c>
      <c r="O11" s="20">
        <f t="shared" ref="O11:O13" si="4">ROUND(N11/1000,0)</f>
        <v>0</v>
      </c>
      <c r="Q11" s="25">
        <f>VLOOKUP($B11,'Exp_private (YTD)'!$B$9:$AH$30,11,FALSE)</f>
        <v>0</v>
      </c>
      <c r="R11" s="20">
        <f t="shared" ref="R11:R13" si="5">ROUND(Q11/1000,0)</f>
        <v>0</v>
      </c>
      <c r="T11" s="25">
        <f>VLOOKUP($B11,'Exp_private (YTD)'!$B$9:$AH$30,10,FALSE)</f>
        <v>0</v>
      </c>
      <c r="U11" s="20">
        <f t="shared" ref="U11:U13" si="6">ROUND(T11/1000,0)</f>
        <v>0</v>
      </c>
      <c r="W11" s="25">
        <f>VLOOKUP($B11,'Exp_private (YTD)'!$B$9:$AH$30,9,FALSE)</f>
        <v>0</v>
      </c>
      <c r="X11" s="20">
        <f t="shared" ref="X11:X13" si="7">ROUND(W11/1000,0)</f>
        <v>0</v>
      </c>
      <c r="Z11" s="33">
        <f>VLOOKUP($B11,'Exp_private (YTD)'!$B$9:$AH$30,8,FALSE)</f>
        <v>0</v>
      </c>
      <c r="AA11" s="20">
        <f t="shared" ref="AA11:AA13" si="8">ROUND(Z11/1000,0)</f>
        <v>0</v>
      </c>
      <c r="AC11" s="33">
        <f>VLOOKUP($B11,'Exp_private (YTD)'!$B$9:$AH$30,7,FALSE)</f>
        <v>0</v>
      </c>
      <c r="AD11" s="20">
        <f t="shared" ref="AD11:AD13" si="9">ROUND(AC11/1000,0)</f>
        <v>0</v>
      </c>
      <c r="AF11" s="33">
        <f>VLOOKUP($B11,'Exp_private (YTD)'!$B$9:$AH$30,6,FALSE)</f>
        <v>0</v>
      </c>
      <c r="AG11" s="20">
        <f t="shared" ref="AG11:AG13" si="10">ROUND(AF11/1000,0)</f>
        <v>0</v>
      </c>
      <c r="AI11" s="33">
        <f>VLOOKUP($B11,'Exp_private (YTD)'!$B$9:$AH$30,5,FALSE)</f>
        <v>0</v>
      </c>
      <c r="AJ11" s="20">
        <f t="shared" ref="AJ11:AJ13" si="11">ROUND(AI11/1000,0)</f>
        <v>0</v>
      </c>
      <c r="AL11" s="25">
        <f>VLOOKUP($B11,'Exp_private (YTD)'!$B$8:$AH$30,4,FALSE)</f>
        <v>0</v>
      </c>
      <c r="AM11" s="20">
        <f t="shared" ref="AM11:AM13" si="12">ROUND(AL11/1000,0)</f>
        <v>0</v>
      </c>
      <c r="AO11" s="25">
        <f>VLOOKUP(B11,'Exp_private (YTD)'!$B$8:$AH$30,30,FALSE)</f>
        <v>0</v>
      </c>
      <c r="AP11" s="20">
        <f t="shared" ref="AP11:AP13" si="13">ROUND(AO11/1000,0)</f>
        <v>0</v>
      </c>
      <c r="AR11" s="13">
        <f t="shared" si="0"/>
        <v>0</v>
      </c>
      <c r="AS11" s="11" t="str">
        <f t="shared" si="1"/>
        <v>N/A</v>
      </c>
    </row>
    <row r="12" spans="1:49" ht="19.5" customHeight="1" outlineLevel="1">
      <c r="B12" s="2" t="s">
        <v>127</v>
      </c>
      <c r="C12" s="4"/>
      <c r="E12" s="25">
        <f>VLOOKUP($B12,'Exp_private (YTD)'!$B$11:$AH$30,15,FALSE)</f>
        <v>0</v>
      </c>
      <c r="F12" s="20">
        <f>ROUND(E12/1000,0)</f>
        <v>0</v>
      </c>
      <c r="H12" s="25">
        <f>VLOOKUP($B12,'Exp_private (YTD)'!$B$11:$AH$30,14,FALSE)</f>
        <v>0</v>
      </c>
      <c r="I12" s="20">
        <f t="shared" si="2"/>
        <v>0</v>
      </c>
      <c r="K12" s="25">
        <f>VLOOKUP($B12,'Exp_private (YTD)'!$B$11:$AH$30,13,FALSE)</f>
        <v>0</v>
      </c>
      <c r="L12" s="20">
        <f t="shared" si="3"/>
        <v>0</v>
      </c>
      <c r="N12" s="25">
        <f>VLOOKUP($B12,'Exp_private (YTD)'!$B$11:$AH$30,12,FALSE)</f>
        <v>0</v>
      </c>
      <c r="O12" s="20">
        <f t="shared" si="4"/>
        <v>0</v>
      </c>
      <c r="Q12" s="25">
        <f>VLOOKUP($B12,'Exp_private (YTD)'!$B$9:$AH$30,11,FALSE)</f>
        <v>0</v>
      </c>
      <c r="R12" s="20">
        <f t="shared" si="5"/>
        <v>0</v>
      </c>
      <c r="T12" s="25">
        <f>VLOOKUP($B12,'Exp_private (YTD)'!$B$9:$AH$30,10,FALSE)</f>
        <v>0</v>
      </c>
      <c r="U12" s="20">
        <f t="shared" si="6"/>
        <v>0</v>
      </c>
      <c r="W12" s="25">
        <f>VLOOKUP($B12,'Exp_private (YTD)'!$B$9:$AH$30,9,FALSE)</f>
        <v>0</v>
      </c>
      <c r="X12" s="20">
        <f t="shared" si="7"/>
        <v>0</v>
      </c>
      <c r="Z12" s="33">
        <f>VLOOKUP($B12,'Exp_private (YTD)'!$B$9:$AH$30,8,FALSE)</f>
        <v>0</v>
      </c>
      <c r="AA12" s="20">
        <f t="shared" si="8"/>
        <v>0</v>
      </c>
      <c r="AC12" s="33">
        <f>VLOOKUP($B12,'Exp_private (YTD)'!$B$9:$AH$30,7,FALSE)</f>
        <v>0</v>
      </c>
      <c r="AD12" s="20">
        <f t="shared" si="9"/>
        <v>0</v>
      </c>
      <c r="AF12" s="33">
        <f>VLOOKUP($B12,'Exp_private (YTD)'!$B$9:$AH$30,6,FALSE)</f>
        <v>0</v>
      </c>
      <c r="AG12" s="20">
        <f t="shared" si="10"/>
        <v>0</v>
      </c>
      <c r="AI12" s="33">
        <f>VLOOKUP($B12,'Exp_private (YTD)'!$B$9:$AH$30,5,FALSE)</f>
        <v>0</v>
      </c>
      <c r="AJ12" s="20">
        <f t="shared" si="11"/>
        <v>0</v>
      </c>
      <c r="AL12" s="25">
        <f>VLOOKUP($B12,'Exp_private (YTD)'!$B$8:$AH$30,4,FALSE)</f>
        <v>0</v>
      </c>
      <c r="AM12" s="20">
        <f t="shared" si="12"/>
        <v>0</v>
      </c>
      <c r="AO12" s="25">
        <f>VLOOKUP(B12,'Exp_private (YTD)'!$B$8:$AH$30,30,FALSE)</f>
        <v>0</v>
      </c>
      <c r="AP12" s="20">
        <f t="shared" si="13"/>
        <v>0</v>
      </c>
      <c r="AR12" s="13">
        <f t="shared" si="0"/>
        <v>0</v>
      </c>
      <c r="AS12" s="11" t="str">
        <f t="shared" si="1"/>
        <v>N/A</v>
      </c>
    </row>
    <row r="13" spans="1:49" ht="19.5" customHeight="1" outlineLevel="1">
      <c r="B13" s="2" t="s">
        <v>128</v>
      </c>
      <c r="C13" s="4"/>
      <c r="E13" s="25"/>
      <c r="F13" s="20"/>
      <c r="H13" s="25">
        <f>VLOOKUP($B13,'Exp_private (YTD)'!$B$11:$AH$30,14,FALSE)</f>
        <v>0</v>
      </c>
      <c r="I13" s="20">
        <f t="shared" si="2"/>
        <v>0</v>
      </c>
      <c r="K13" s="25">
        <f>VLOOKUP($B13,'Exp_private (YTD)'!$B$11:$AH$30,13,FALSE)</f>
        <v>0</v>
      </c>
      <c r="L13" s="20">
        <f t="shared" si="3"/>
        <v>0</v>
      </c>
      <c r="N13" s="25">
        <f>VLOOKUP($B13,'Exp_private (YTD)'!$B$11:$AH$30,12,FALSE)</f>
        <v>0</v>
      </c>
      <c r="O13" s="20">
        <f t="shared" si="4"/>
        <v>0</v>
      </c>
      <c r="Q13" s="25">
        <f>VLOOKUP($B13,'Exp_private (YTD)'!$B$9:$AH$30,11,FALSE)</f>
        <v>0</v>
      </c>
      <c r="R13" s="20">
        <f t="shared" si="5"/>
        <v>0</v>
      </c>
      <c r="T13" s="25">
        <f>VLOOKUP($B13,'Exp_private (YTD)'!$B$9:$AH$30,10,FALSE)</f>
        <v>0</v>
      </c>
      <c r="U13" s="20">
        <f t="shared" si="6"/>
        <v>0</v>
      </c>
      <c r="W13" s="25">
        <f>VLOOKUP($B13,'Exp_private (YTD)'!$B$9:$AH$30,9,FALSE)</f>
        <v>0</v>
      </c>
      <c r="X13" s="20">
        <f t="shared" si="7"/>
        <v>0</v>
      </c>
      <c r="Z13" s="33">
        <f>VLOOKUP($B13,'Exp_private (YTD)'!$B$9:$AH$30,8,FALSE)</f>
        <v>0</v>
      </c>
      <c r="AA13" s="20">
        <f t="shared" si="8"/>
        <v>0</v>
      </c>
      <c r="AC13" s="33">
        <f>VLOOKUP($B13,'Exp_private (YTD)'!$B$9:$AH$30,7,FALSE)</f>
        <v>0</v>
      </c>
      <c r="AD13" s="20">
        <f t="shared" si="9"/>
        <v>0</v>
      </c>
      <c r="AF13" s="33">
        <f>VLOOKUP($B13,'Exp_private (YTD)'!$B$9:$AH$30,6,FALSE)</f>
        <v>0</v>
      </c>
      <c r="AG13" s="20">
        <f t="shared" si="10"/>
        <v>0</v>
      </c>
      <c r="AI13" s="33">
        <f>VLOOKUP($B13,'Exp_private (YTD)'!$B$9:$AH$30,5,FALSE)</f>
        <v>0</v>
      </c>
      <c r="AJ13" s="20">
        <f t="shared" si="11"/>
        <v>0</v>
      </c>
      <c r="AL13" s="25">
        <f>VLOOKUP($B13,'Exp_private (YTD)'!$B$8:$AH$30,4,FALSE)</f>
        <v>0</v>
      </c>
      <c r="AM13" s="20">
        <f t="shared" si="12"/>
        <v>0</v>
      </c>
      <c r="AO13" s="25">
        <f>VLOOKUP(B13,'Exp_private (YTD)'!$B$8:$AH$30,30,FALSE)</f>
        <v>0</v>
      </c>
      <c r="AP13" s="20">
        <f t="shared" si="13"/>
        <v>0</v>
      </c>
      <c r="AR13" s="13">
        <f t="shared" si="0"/>
        <v>0</v>
      </c>
      <c r="AS13" s="11" t="str">
        <f t="shared" si="1"/>
        <v>N/A</v>
      </c>
    </row>
    <row r="14" spans="1:49" ht="19.5" thickBot="1">
      <c r="B14" s="2" t="s">
        <v>146</v>
      </c>
      <c r="C14" s="4"/>
      <c r="E14" s="9">
        <f>SUM(E8:E13)</f>
        <v>0</v>
      </c>
      <c r="F14" s="10">
        <f>SUM(F8:F13)</f>
        <v>0</v>
      </c>
      <c r="H14" s="9">
        <f>SUM(H8:H13)</f>
        <v>0</v>
      </c>
      <c r="I14" s="10">
        <f>SUM(I8:I13)</f>
        <v>0</v>
      </c>
      <c r="K14" s="9">
        <f>SUM(K8:K13)</f>
        <v>0</v>
      </c>
      <c r="L14" s="10">
        <f>SUM(L8:L13)</f>
        <v>0</v>
      </c>
      <c r="N14" s="9">
        <f>SUM(N8:N13)</f>
        <v>3000</v>
      </c>
      <c r="O14" s="10">
        <f>SUM(O8:O13)</f>
        <v>3</v>
      </c>
      <c r="Q14" s="9">
        <f>SUM(Q8:Q13)</f>
        <v>3000</v>
      </c>
      <c r="R14" s="10">
        <f>SUM(R8:R13)</f>
        <v>3</v>
      </c>
      <c r="T14" s="9">
        <f>SUM(T8:T13)</f>
        <v>3000</v>
      </c>
      <c r="U14" s="10">
        <f>SUM(U8:U13)</f>
        <v>3</v>
      </c>
      <c r="W14" s="9">
        <f>SUM(W8:W13)</f>
        <v>3000</v>
      </c>
      <c r="X14" s="10">
        <f>SUM(X8:X13)</f>
        <v>3</v>
      </c>
      <c r="Z14" s="9">
        <f>SUM(Z8:Z13)</f>
        <v>3000</v>
      </c>
      <c r="AA14" s="10">
        <f>SUM(AA8:AA13)</f>
        <v>3</v>
      </c>
      <c r="AC14" s="9">
        <f>SUM(AC8:AC13)</f>
        <v>3000</v>
      </c>
      <c r="AD14" s="10">
        <f>SUM(AD8:AD13)</f>
        <v>3</v>
      </c>
      <c r="AF14" s="9">
        <f>SUM(AF8:AF13)</f>
        <v>3000</v>
      </c>
      <c r="AG14" s="10">
        <f>SUM(AG8:AG13)</f>
        <v>3</v>
      </c>
      <c r="AI14" s="9">
        <f>SUM(AI8:AI13)</f>
        <v>3000</v>
      </c>
      <c r="AJ14" s="10">
        <f>SUM(AJ8:AJ13)</f>
        <v>3</v>
      </c>
      <c r="AL14" s="9">
        <f>SUM(AL9:AL13)</f>
        <v>2000</v>
      </c>
      <c r="AM14" s="10">
        <f>SUM(AM8:AM13)</f>
        <v>3</v>
      </c>
      <c r="AO14" s="9">
        <f>SUM(AO8:AO13)</f>
        <v>3000</v>
      </c>
      <c r="AP14" s="10">
        <f>SUM(AP9:AP13)</f>
        <v>2</v>
      </c>
      <c r="AR14" s="13">
        <f t="shared" si="0"/>
        <v>0</v>
      </c>
      <c r="AS14" s="11">
        <f t="shared" si="1"/>
        <v>0</v>
      </c>
    </row>
    <row r="15" spans="1:49" ht="18.75" customHeight="1" thickTop="1">
      <c r="C15" s="4"/>
      <c r="F15" s="5"/>
      <c r="I15" s="5"/>
      <c r="L15" s="5"/>
      <c r="O15" s="5"/>
      <c r="R15" s="5"/>
      <c r="U15" s="5"/>
      <c r="X15" s="5"/>
      <c r="AA15" s="5"/>
      <c r="AD15" s="5"/>
      <c r="AG15" s="5"/>
      <c r="AJ15" s="5"/>
      <c r="AM15" s="5"/>
      <c r="AP15" s="5"/>
      <c r="AR15" s="5"/>
      <c r="AS15" s="4"/>
    </row>
    <row r="16" spans="1:49" ht="18" customHeight="1">
      <c r="B16" s="2" t="s">
        <v>129</v>
      </c>
      <c r="C16" s="4"/>
      <c r="E16" s="25">
        <f>VLOOKUP($B16,'Exp_private (YTD)'!$B$14:$AH$30,15,FALSE)</f>
        <v>0</v>
      </c>
      <c r="F16" s="8">
        <f t="shared" ref="F16:F20" si="14">ROUND(E16/1000,0)</f>
        <v>0</v>
      </c>
      <c r="H16" s="25">
        <f>VLOOKUP($B16,'Exp_private (YTD)'!$B$14:$AH$30,14,FALSE)</f>
        <v>0</v>
      </c>
      <c r="I16" s="8">
        <f t="shared" ref="I16:I20" si="15">ROUND(H16/1000,0)</f>
        <v>0</v>
      </c>
      <c r="K16" s="25">
        <f>VLOOKUP($B16,'Exp_private (YTD)'!$B$14:$AH$30,13,FALSE)</f>
        <v>0</v>
      </c>
      <c r="L16" s="8">
        <f t="shared" ref="L16:L20" si="16">ROUND(K16/1000,0)</f>
        <v>0</v>
      </c>
      <c r="N16" s="25">
        <f>VLOOKUP($B16,'Exp_private (YTD)'!$B$14:$AH$30,12,FALSE)</f>
        <v>1000</v>
      </c>
      <c r="O16" s="8">
        <f t="shared" ref="O16:O20" si="17">ROUND(N16/1000,0)</f>
        <v>1</v>
      </c>
      <c r="Q16" s="25">
        <f>VLOOKUP($B16,'Exp_private (YTD)'!$B$14:$AH$30,11,FALSE)</f>
        <v>1000</v>
      </c>
      <c r="R16" s="8">
        <f t="shared" ref="R16:R20" si="18">ROUND(Q16/1000,0)</f>
        <v>1</v>
      </c>
      <c r="T16" s="25">
        <f>VLOOKUP($B16,'Exp_private (YTD)'!$B$14:$AH$30,10,FALSE)</f>
        <v>1000</v>
      </c>
      <c r="U16" s="8">
        <f t="shared" ref="U16:U20" si="19">ROUND(T16/1000,0)</f>
        <v>1</v>
      </c>
      <c r="W16" s="25">
        <f>VLOOKUP($B16,'Exp_private (YTD)'!$B$14:$AH$30,9,FALSE)</f>
        <v>1000</v>
      </c>
      <c r="X16" s="8">
        <f>ROUND(W16/1000,0)</f>
        <v>1</v>
      </c>
      <c r="Z16" s="25">
        <f>VLOOKUP($B16,'Exp_private (YTD)'!$B$14:$AH$30,8,FALSE)</f>
        <v>1000</v>
      </c>
      <c r="AA16" s="20">
        <f t="shared" ref="AA16:AA20" si="20">ROUND(Z16/1000,0)</f>
        <v>1</v>
      </c>
      <c r="AC16" s="33">
        <f>VLOOKUP($B16,'Exp_private (YTD)'!$B$11:$AH$30,7,FALSE)</f>
        <v>1000</v>
      </c>
      <c r="AD16" s="8">
        <f t="shared" ref="AD16:AD20" si="21">ROUND(AC16/1000,0)</f>
        <v>1</v>
      </c>
      <c r="AF16" s="33">
        <f>VLOOKUP($B16,'Exp_private (YTD)'!$B$11:$AH$30,6,FALSE)</f>
        <v>1000</v>
      </c>
      <c r="AG16" s="8">
        <f t="shared" ref="AG16:AG20" si="22">ROUND(AF16/1000,0)</f>
        <v>1</v>
      </c>
      <c r="AI16" s="33">
        <f>VLOOKUP($B16,'Exp_private (YTD)'!$B$8:$AH$30,5,FALSE)</f>
        <v>1000</v>
      </c>
      <c r="AJ16" s="8">
        <f t="shared" ref="AJ16:AJ20" si="23">ROUND(AI16/1000,0)</f>
        <v>1</v>
      </c>
      <c r="AL16" s="25">
        <f>VLOOKUP($B16,'Exp_private (YTD)'!$B$8:$AH$30,4,FALSE)</f>
        <v>1000</v>
      </c>
      <c r="AM16" s="8">
        <f t="shared" ref="AM16:AM20" si="24">ROUND(AL16/1000,0)</f>
        <v>1</v>
      </c>
      <c r="AO16" s="25">
        <f>VLOOKUP(B16,'Exp_private (YTD)'!$B$8:$AH$30,30,FALSE)</f>
        <v>1000</v>
      </c>
      <c r="AP16" s="8">
        <f t="shared" ref="AP16:AP20" si="25">ROUND(AO16/1000,0)</f>
        <v>1</v>
      </c>
      <c r="AR16" s="13">
        <f t="shared" ref="AR16:AR31" si="26">O16-R16</f>
        <v>0</v>
      </c>
      <c r="AS16" s="11">
        <f t="shared" ref="AS16:AS31" si="27">IF(R16=0,IF(O16=0,"N/A","100%"),AR16/R16)</f>
        <v>0</v>
      </c>
      <c r="AW16" s="13"/>
    </row>
    <row r="17" spans="2:46">
      <c r="B17" s="2" t="s">
        <v>130</v>
      </c>
      <c r="C17" s="4"/>
      <c r="E17" s="25">
        <f>VLOOKUP($B17,'Exp_private (YTD)'!$B$14:$AH$30,15,FALSE)</f>
        <v>0</v>
      </c>
      <c r="F17" s="8">
        <f t="shared" si="14"/>
        <v>0</v>
      </c>
      <c r="H17" s="25">
        <f>VLOOKUP($B17,'Exp_private (YTD)'!$B$14:$AH$30,14,FALSE)</f>
        <v>0</v>
      </c>
      <c r="I17" s="8">
        <f t="shared" si="15"/>
        <v>0</v>
      </c>
      <c r="K17" s="25">
        <f>VLOOKUP($B17,'Exp_private (YTD)'!$B$14:$AH$30,13,FALSE)</f>
        <v>0</v>
      </c>
      <c r="L17" s="8">
        <f t="shared" si="16"/>
        <v>0</v>
      </c>
      <c r="N17" s="25">
        <f>VLOOKUP($B17,'Exp_private (YTD)'!$B$14:$AH$30,12,FALSE)</f>
        <v>1000</v>
      </c>
      <c r="O17" s="8">
        <f t="shared" si="17"/>
        <v>1</v>
      </c>
      <c r="Q17" s="25">
        <f>VLOOKUP($B17,'Exp_private (YTD)'!$B$14:$AH$30,11,FALSE)</f>
        <v>1000</v>
      </c>
      <c r="R17" s="8">
        <f t="shared" si="18"/>
        <v>1</v>
      </c>
      <c r="T17" s="25">
        <f>VLOOKUP($B17,'Exp_private (YTD)'!$B$14:$AH$30,10,FALSE)</f>
        <v>1000</v>
      </c>
      <c r="U17" s="8">
        <f t="shared" si="19"/>
        <v>1</v>
      </c>
      <c r="W17" s="25">
        <f>VLOOKUP($B17,'Exp_private (YTD)'!$B$14:$AH$30,9,FALSE)</f>
        <v>1000</v>
      </c>
      <c r="X17" s="8">
        <f>ROUND(W17/1000,0)</f>
        <v>1</v>
      </c>
      <c r="Z17" s="25">
        <f>VLOOKUP($B17,'Exp_private (YTD)'!$B$14:$AH$30,8,FALSE)</f>
        <v>1000</v>
      </c>
      <c r="AA17" s="20">
        <f t="shared" si="20"/>
        <v>1</v>
      </c>
      <c r="AC17" s="33">
        <f>VLOOKUP($B17,'Exp_private (YTD)'!$B$11:$AH$30,7,FALSE)</f>
        <v>1000</v>
      </c>
      <c r="AD17" s="8">
        <f t="shared" si="21"/>
        <v>1</v>
      </c>
      <c r="AF17" s="33">
        <f>VLOOKUP($B17,'Exp_private (YTD)'!$B$11:$AH$30,6,FALSE)</f>
        <v>1000</v>
      </c>
      <c r="AG17" s="8">
        <f t="shared" si="22"/>
        <v>1</v>
      </c>
      <c r="AI17" s="33">
        <f>VLOOKUP($B17,'Exp_private (YTD)'!$B$8:$AH$30,5,FALSE)</f>
        <v>1000</v>
      </c>
      <c r="AJ17" s="8">
        <f t="shared" si="23"/>
        <v>1</v>
      </c>
      <c r="AL17" s="25">
        <f>VLOOKUP($B17,'Exp_private (YTD)'!$B$8:$AH$30,4,FALSE)</f>
        <v>1000</v>
      </c>
      <c r="AM17" s="8">
        <f t="shared" si="24"/>
        <v>1</v>
      </c>
      <c r="AO17" s="25">
        <f>VLOOKUP(B17,'Exp_private (YTD)'!$B$8:$AH$30,30,FALSE)</f>
        <v>1000</v>
      </c>
      <c r="AP17" s="8">
        <f t="shared" si="25"/>
        <v>1</v>
      </c>
      <c r="AR17" s="13">
        <f t="shared" si="26"/>
        <v>0</v>
      </c>
      <c r="AS17" s="11">
        <f t="shared" si="27"/>
        <v>0</v>
      </c>
    </row>
    <row r="18" spans="2:46">
      <c r="B18" s="2" t="s">
        <v>131</v>
      </c>
      <c r="C18" s="4">
        <v>1</v>
      </c>
      <c r="E18" s="25">
        <f>VLOOKUP($B18,'Exp_private (YTD)'!$B$14:$AH$30,15,FALSE)</f>
        <v>0</v>
      </c>
      <c r="F18" s="8">
        <f t="shared" si="14"/>
        <v>0</v>
      </c>
      <c r="H18" s="25">
        <f>VLOOKUP($B18,'Exp_private (YTD)'!$B$14:$AH$30,14,FALSE)</f>
        <v>0</v>
      </c>
      <c r="I18" s="8">
        <f t="shared" si="15"/>
        <v>0</v>
      </c>
      <c r="K18" s="25">
        <f>VLOOKUP($B18,'Exp_private (YTD)'!$B$14:$AH$30,13,FALSE)</f>
        <v>0</v>
      </c>
      <c r="L18" s="8">
        <f t="shared" si="16"/>
        <v>0</v>
      </c>
      <c r="N18" s="25">
        <f>VLOOKUP($B18,'Exp_private (YTD)'!$B$14:$AH$30,12,FALSE)</f>
        <v>1000</v>
      </c>
      <c r="O18" s="8">
        <f t="shared" si="17"/>
        <v>1</v>
      </c>
      <c r="Q18" s="25">
        <f>VLOOKUP($B18,'Exp_private (YTD)'!$B$14:$AH$30,11,FALSE)</f>
        <v>990</v>
      </c>
      <c r="R18" s="6">
        <f t="shared" si="18"/>
        <v>1</v>
      </c>
      <c r="T18" s="25">
        <f>VLOOKUP($B18,'Exp_private (YTD)'!$B$14:$AH$30,10,FALSE)</f>
        <v>1000</v>
      </c>
      <c r="U18" s="8">
        <f t="shared" si="19"/>
        <v>1</v>
      </c>
      <c r="W18" s="25">
        <f>VLOOKUP($B18,'Exp_private (YTD)'!$B$14:$AH$30,9,FALSE)</f>
        <v>1000</v>
      </c>
      <c r="X18" s="6">
        <v>0</v>
      </c>
      <c r="Z18" s="25">
        <f>VLOOKUP($B18,'Exp_private (YTD)'!$B$14:$AH$30,8,FALSE)</f>
        <v>1000</v>
      </c>
      <c r="AA18" s="20">
        <f t="shared" si="20"/>
        <v>1</v>
      </c>
      <c r="AC18" s="33">
        <f>VLOOKUP($B18,'Exp_private (YTD)'!$B$11:$AH$30,7,FALSE)</f>
        <v>1000</v>
      </c>
      <c r="AD18" s="8">
        <f t="shared" si="21"/>
        <v>1</v>
      </c>
      <c r="AF18" s="33">
        <f>VLOOKUP($B18,'Exp_private (YTD)'!$B$11:$AH$30,6,FALSE)</f>
        <v>0</v>
      </c>
      <c r="AG18" s="8">
        <f t="shared" si="22"/>
        <v>0</v>
      </c>
      <c r="AI18" s="33">
        <f>VLOOKUP($B18,'Exp_private (YTD)'!$B$8:$AH$30,5,FALSE)</f>
        <v>0</v>
      </c>
      <c r="AJ18" s="6">
        <f t="shared" si="23"/>
        <v>0</v>
      </c>
      <c r="AL18" s="25">
        <f>VLOOKUP($B18,'Exp_private (YTD)'!$B$8:$AH$30,4,FALSE)</f>
        <v>1000</v>
      </c>
      <c r="AM18" s="8">
        <f t="shared" si="24"/>
        <v>1</v>
      </c>
      <c r="AO18" s="25">
        <f>VLOOKUP(B18,'Exp_private (YTD)'!$B$8:$AH$30,30,FALSE)</f>
        <v>1000</v>
      </c>
      <c r="AP18" s="8">
        <f t="shared" si="25"/>
        <v>1</v>
      </c>
      <c r="AR18" s="13">
        <f t="shared" si="26"/>
        <v>0</v>
      </c>
      <c r="AS18" s="11">
        <f t="shared" si="27"/>
        <v>0</v>
      </c>
      <c r="AT18" s="4"/>
    </row>
    <row r="19" spans="2:46">
      <c r="B19" s="2" t="s">
        <v>132</v>
      </c>
      <c r="C19" s="4">
        <v>2</v>
      </c>
      <c r="E19" s="25">
        <f>VLOOKUP($B19,'Exp_private (YTD)'!$B$14:$AH$30,15,FALSE)</f>
        <v>0</v>
      </c>
      <c r="F19" s="8">
        <f t="shared" si="14"/>
        <v>0</v>
      </c>
      <c r="H19" s="25">
        <f>VLOOKUP($B19,'Exp_private (YTD)'!$B$14:$AH$30,14,FALSE)</f>
        <v>0</v>
      </c>
      <c r="I19" s="8">
        <f t="shared" si="15"/>
        <v>0</v>
      </c>
      <c r="K19" s="25">
        <f>VLOOKUP($B19,'Exp_private (YTD)'!$B$14:$AH$30,13,FALSE)</f>
        <v>0</v>
      </c>
      <c r="L19" s="8">
        <f t="shared" si="16"/>
        <v>0</v>
      </c>
      <c r="N19" s="25">
        <f>VLOOKUP($B19,'Exp_private (YTD)'!$B$14:$AH$30,12,FALSE)</f>
        <v>990</v>
      </c>
      <c r="O19" s="8">
        <f t="shared" si="17"/>
        <v>1</v>
      </c>
      <c r="Q19" s="25">
        <f>VLOOKUP($B19,'Exp_private (YTD)'!$B$14:$AH$30,11,FALSE)</f>
        <v>1000</v>
      </c>
      <c r="R19" s="8">
        <f t="shared" si="18"/>
        <v>1</v>
      </c>
      <c r="T19" s="25">
        <f>VLOOKUP($B19,'Exp_private (YTD)'!$B$14:$AH$30,10,FALSE)</f>
        <v>1000</v>
      </c>
      <c r="U19" s="8">
        <f t="shared" si="19"/>
        <v>1</v>
      </c>
      <c r="W19" s="25">
        <f>VLOOKUP($B19,'Exp_private (YTD)'!$B$14:$AH$30,9,FALSE)</f>
        <v>1000</v>
      </c>
      <c r="X19" s="8">
        <f t="shared" ref="X19:X20" si="28">ROUND(W19/1000,0)</f>
        <v>1</v>
      </c>
      <c r="Z19" s="25">
        <f>VLOOKUP($B19,'Exp_private (YTD)'!$B$14:$AH$30,8,FALSE)</f>
        <v>1000</v>
      </c>
      <c r="AA19" s="20">
        <f t="shared" si="20"/>
        <v>1</v>
      </c>
      <c r="AC19" s="33">
        <f>VLOOKUP($B19,'Exp_private (YTD)'!$B$11:$AH$30,7,FALSE)</f>
        <v>1000</v>
      </c>
      <c r="AD19" s="8">
        <f t="shared" si="21"/>
        <v>1</v>
      </c>
      <c r="AF19" s="33">
        <f>VLOOKUP($B19,'Exp_private (YTD)'!$B$11:$AH$30,6,FALSE)</f>
        <v>1000</v>
      </c>
      <c r="AG19" s="8">
        <f t="shared" si="22"/>
        <v>1</v>
      </c>
      <c r="AI19" s="33">
        <f>VLOOKUP($B19,'Exp_private (YTD)'!$B$8:$AH$30,5,FALSE)</f>
        <v>1000</v>
      </c>
      <c r="AJ19" s="8">
        <f t="shared" si="23"/>
        <v>1</v>
      </c>
      <c r="AL19" s="25">
        <f>VLOOKUP($B19,'Exp_private (YTD)'!$B$8:$AH$30,4,FALSE)</f>
        <v>1000</v>
      </c>
      <c r="AM19" s="8">
        <f t="shared" si="24"/>
        <v>1</v>
      </c>
      <c r="AO19" s="25">
        <f>VLOOKUP(B19,'Exp_private (YTD)'!$B$8:$AH$30,30,FALSE)</f>
        <v>1000</v>
      </c>
      <c r="AP19" s="8">
        <f t="shared" si="25"/>
        <v>1</v>
      </c>
      <c r="AR19" s="13">
        <f t="shared" si="26"/>
        <v>0</v>
      </c>
      <c r="AS19" s="11">
        <f t="shared" si="27"/>
        <v>0</v>
      </c>
      <c r="AT19" s="4"/>
    </row>
    <row r="20" spans="2:46">
      <c r="B20" s="2" t="s">
        <v>133</v>
      </c>
      <c r="C20" s="4"/>
      <c r="E20" s="33">
        <f>VLOOKUP($B20,'Exp_private (YTD)'!$B$14:$AH$30,15,FALSE)</f>
        <v>0</v>
      </c>
      <c r="F20" s="6">
        <f t="shared" si="14"/>
        <v>0</v>
      </c>
      <c r="H20" s="33">
        <f>VLOOKUP($B20,'Exp_private (YTD)'!$B$14:$AH$30,14,FALSE)</f>
        <v>0</v>
      </c>
      <c r="I20" s="6">
        <f t="shared" si="15"/>
        <v>0</v>
      </c>
      <c r="K20" s="33">
        <f>VLOOKUP($B20,'Exp_private (YTD)'!$B$14:$AH$30,13,FALSE)</f>
        <v>0</v>
      </c>
      <c r="L20" s="6">
        <f t="shared" si="16"/>
        <v>0</v>
      </c>
      <c r="N20" s="33">
        <f>VLOOKUP($B20,'Exp_private (YTD)'!$B$14:$AH$30,12,FALSE)</f>
        <v>0</v>
      </c>
      <c r="O20" s="6">
        <f t="shared" si="17"/>
        <v>0</v>
      </c>
      <c r="Q20" s="33">
        <f>VLOOKUP($B20,'Exp_private (YTD)'!$B$14:$AH$30,11,FALSE)</f>
        <v>1000</v>
      </c>
      <c r="R20" s="6">
        <f t="shared" si="18"/>
        <v>1</v>
      </c>
      <c r="T20" s="33">
        <f>VLOOKUP($B20,'Exp_private (YTD)'!$B$14:$AH$30,10,FALSE)</f>
        <v>1000</v>
      </c>
      <c r="U20" s="6">
        <f t="shared" si="19"/>
        <v>1</v>
      </c>
      <c r="W20" s="33">
        <f>VLOOKUP($B20,'Exp_private (YTD)'!$B$14:$AH$30,9,FALSE)</f>
        <v>1000</v>
      </c>
      <c r="X20" s="6">
        <f t="shared" si="28"/>
        <v>1</v>
      </c>
      <c r="Z20" s="33">
        <f>VLOOKUP($B20,'Exp_private (YTD)'!$B$14:$AH$30,8,FALSE)</f>
        <v>1000</v>
      </c>
      <c r="AA20" s="19">
        <f t="shared" si="20"/>
        <v>1</v>
      </c>
      <c r="AC20" s="33">
        <f>VLOOKUP($B20,'Exp_private (YTD)'!$B$11:$AH$30,7,FALSE)</f>
        <v>1000</v>
      </c>
      <c r="AD20" s="6">
        <f t="shared" si="21"/>
        <v>1</v>
      </c>
      <c r="AF20" s="33">
        <f>VLOOKUP($B20,'Exp_private (YTD)'!$B$11:$AH$30,6,FALSE)</f>
        <v>1000</v>
      </c>
      <c r="AG20" s="6">
        <f t="shared" si="22"/>
        <v>1</v>
      </c>
      <c r="AI20" s="33">
        <f>VLOOKUP($B20,'Exp_private (YTD)'!$B$8:$AH$30,5,FALSE)</f>
        <v>1000</v>
      </c>
      <c r="AJ20" s="6">
        <f t="shared" si="23"/>
        <v>1</v>
      </c>
      <c r="AL20" s="25">
        <f>VLOOKUP($B20,'Exp_private (YTD)'!$B$8:$AH$30,4,FALSE)</f>
        <v>1000</v>
      </c>
      <c r="AM20" s="6">
        <f t="shared" si="24"/>
        <v>1</v>
      </c>
      <c r="AO20" s="25">
        <f>VLOOKUP(B20,'Exp_private (YTD)'!$B$8:$AH$30,30,FALSE)</f>
        <v>1000</v>
      </c>
      <c r="AP20" s="6">
        <f t="shared" si="25"/>
        <v>1</v>
      </c>
      <c r="AR20" s="13">
        <f t="shared" si="26"/>
        <v>-1</v>
      </c>
      <c r="AS20" s="11">
        <f t="shared" si="27"/>
        <v>-1</v>
      </c>
      <c r="AT20" s="4"/>
    </row>
    <row r="21" spans="2:46">
      <c r="B21" s="2" t="s">
        <v>134</v>
      </c>
      <c r="C21" s="4">
        <v>3</v>
      </c>
      <c r="E21" s="25">
        <f>VLOOKUP($B21,'Exp_private (YTD)'!$B$14:$AH$30,15,FALSE)</f>
        <v>0</v>
      </c>
      <c r="F21" s="8">
        <f t="shared" ref="F21:F30" si="29">ROUND(E21/1000,0)</f>
        <v>0</v>
      </c>
      <c r="H21" s="25">
        <f>VLOOKUP($B21,'Exp_private (YTD)'!$B$14:$AH$30,14,FALSE)</f>
        <v>0</v>
      </c>
      <c r="I21" s="8">
        <f t="shared" ref="I21:I30" si="30">ROUND(H21/1000,0)</f>
        <v>0</v>
      </c>
      <c r="K21" s="25">
        <f>VLOOKUP($B21,'Exp_private (YTD)'!$B$14:$AH$30,13,FALSE)</f>
        <v>0</v>
      </c>
      <c r="L21" s="8">
        <f t="shared" ref="L21:L30" si="31">ROUND(K21/1000,0)</f>
        <v>0</v>
      </c>
      <c r="N21" s="25">
        <f>VLOOKUP($B21,'Exp_private (YTD)'!$B$14:$AH$30,12,FALSE)</f>
        <v>0</v>
      </c>
      <c r="O21" s="8">
        <f t="shared" ref="O21:O30" si="32">ROUND(N21/1000,0)</f>
        <v>0</v>
      </c>
      <c r="Q21" s="25">
        <f>VLOOKUP($B21,'Exp_private (YTD)'!$B$14:$AH$30,11,FALSE)</f>
        <v>0</v>
      </c>
      <c r="R21" s="6">
        <f t="shared" ref="R21:R30" si="33">ROUND(Q21/1000,0)</f>
        <v>0</v>
      </c>
      <c r="T21" s="25">
        <f>VLOOKUP($B21,'Exp_private (YTD)'!$B$14:$AH$30,10,FALSE)</f>
        <v>1000</v>
      </c>
      <c r="U21" s="8">
        <f t="shared" ref="U21:U30" si="34">ROUND(T21/1000,0)</f>
        <v>1</v>
      </c>
      <c r="W21" s="25">
        <f>VLOOKUP($B21,'Exp_private (YTD)'!$B$14:$AH$30,9,FALSE)</f>
        <v>1000</v>
      </c>
      <c r="X21" s="8">
        <f t="shared" ref="X21:X30" si="35">ROUND(W21/1000,0)</f>
        <v>1</v>
      </c>
      <c r="Z21" s="25">
        <f>VLOOKUP($B21,'Exp_private (YTD)'!$B$14:$AH$30,8,FALSE)</f>
        <v>1000</v>
      </c>
      <c r="AA21" s="20">
        <f t="shared" ref="AA21:AA30" si="36">ROUND(Z21/1000,0)</f>
        <v>1</v>
      </c>
      <c r="AC21" s="33">
        <f>VLOOKUP($B21,'Exp_private (YTD)'!$B$11:$AH$30,7,FALSE)</f>
        <v>1000</v>
      </c>
      <c r="AD21" s="8">
        <f t="shared" ref="AD21:AD30" si="37">ROUND(AC21/1000,0)</f>
        <v>1</v>
      </c>
      <c r="AF21" s="33">
        <f>VLOOKUP($B21,'Exp_private (YTD)'!$B$11:$AH$30,6,FALSE)</f>
        <v>1000</v>
      </c>
      <c r="AG21" s="8">
        <f t="shared" ref="AG21:AG30" si="38">ROUND(AF21/1000,0)</f>
        <v>1</v>
      </c>
      <c r="AI21" s="33">
        <f>VLOOKUP($B21,'Exp_private (YTD)'!$B$8:$AH$30,5,FALSE)</f>
        <v>1000</v>
      </c>
      <c r="AJ21" s="8">
        <f t="shared" ref="AJ21:AJ30" si="39">ROUND(AI21/1000,0)</f>
        <v>1</v>
      </c>
      <c r="AL21" s="25">
        <f>VLOOKUP($B21,'Exp_private (YTD)'!$B$8:$AH$30,4,FALSE)</f>
        <v>1000</v>
      </c>
      <c r="AM21" s="8">
        <f t="shared" ref="AM21:AM30" si="40">ROUND(AL21/1000,0)</f>
        <v>1</v>
      </c>
      <c r="AO21" s="25">
        <f>VLOOKUP(B21,'Exp_private (YTD)'!$B$8:$AH$30,30,FALSE)</f>
        <v>1000</v>
      </c>
      <c r="AP21" s="8">
        <f t="shared" ref="AP21:AP30" si="41">ROUND(AO21/1000,0)</f>
        <v>1</v>
      </c>
      <c r="AR21" s="13">
        <f t="shared" ref="AR21:AR30" si="42">O21-R21</f>
        <v>0</v>
      </c>
      <c r="AS21" s="11" t="str">
        <f t="shared" ref="AS21:AS30" si="43">IF(R21=0,IF(O21=0,"N/A","100%"),AR21/R21)</f>
        <v>N/A</v>
      </c>
      <c r="AT21" s="4"/>
    </row>
    <row r="22" spans="2:46">
      <c r="B22" s="2" t="s">
        <v>148</v>
      </c>
      <c r="C22" s="4">
        <v>3</v>
      </c>
      <c r="E22" s="25">
        <f>VLOOKUP($B22,'Exp_private (YTD)'!$B$14:$AH$30,15,FALSE)</f>
        <v>0</v>
      </c>
      <c r="F22" s="8">
        <f t="shared" si="29"/>
        <v>0</v>
      </c>
      <c r="H22" s="25">
        <f>VLOOKUP($B22,'Exp_private (YTD)'!$B$14:$AH$30,14,FALSE)</f>
        <v>0</v>
      </c>
      <c r="I22" s="8">
        <f t="shared" si="30"/>
        <v>0</v>
      </c>
      <c r="K22" s="25">
        <f>VLOOKUP($B22,'Exp_private (YTD)'!$B$14:$AH$30,13,FALSE)</f>
        <v>0</v>
      </c>
      <c r="L22" s="8">
        <f t="shared" si="31"/>
        <v>0</v>
      </c>
      <c r="N22" s="25">
        <f>VLOOKUP($B22,'Exp_private (YTD)'!$B$14:$AH$30,12,FALSE)</f>
        <v>1000</v>
      </c>
      <c r="O22" s="8">
        <f t="shared" si="32"/>
        <v>1</v>
      </c>
      <c r="Q22" s="25">
        <f>VLOOKUP($B22,'Exp_private (YTD)'!$B$14:$AH$30,11,FALSE)</f>
        <v>0</v>
      </c>
      <c r="R22" s="6">
        <f t="shared" si="33"/>
        <v>0</v>
      </c>
      <c r="T22" s="25">
        <f>VLOOKUP($B22,'Exp_private (YTD)'!$B$14:$AH$30,10,FALSE)</f>
        <v>1000</v>
      </c>
      <c r="U22" s="8">
        <f t="shared" si="34"/>
        <v>1</v>
      </c>
      <c r="W22" s="25">
        <f>VLOOKUP($B22,'Exp_private (YTD)'!$B$14:$AH$30,9,FALSE)</f>
        <v>1000</v>
      </c>
      <c r="X22" s="8">
        <f t="shared" si="35"/>
        <v>1</v>
      </c>
      <c r="Z22" s="25">
        <f>VLOOKUP($B22,'Exp_private (YTD)'!$B$14:$AH$30,8,FALSE)</f>
        <v>1000</v>
      </c>
      <c r="AA22" s="20">
        <f t="shared" si="36"/>
        <v>1</v>
      </c>
      <c r="AC22" s="33">
        <f>VLOOKUP($B22,'Exp_private (YTD)'!$B$11:$AH$30,7,FALSE)</f>
        <v>1000</v>
      </c>
      <c r="AD22" s="8">
        <f t="shared" si="37"/>
        <v>1</v>
      </c>
      <c r="AF22" s="33">
        <f>VLOOKUP($B22,'Exp_private (YTD)'!$B$11:$AH$30,6,FALSE)</f>
        <v>1000</v>
      </c>
      <c r="AG22" s="8">
        <f t="shared" si="38"/>
        <v>1</v>
      </c>
      <c r="AI22" s="33">
        <f>VLOOKUP($B22,'Exp_private (YTD)'!$B$8:$AH$30,5,FALSE)</f>
        <v>1000</v>
      </c>
      <c r="AJ22" s="8">
        <f t="shared" si="39"/>
        <v>1</v>
      </c>
      <c r="AL22" s="25">
        <f>VLOOKUP($B22,'Exp_private (YTD)'!$B$8:$AH$30,4,FALSE)</f>
        <v>1000</v>
      </c>
      <c r="AM22" s="8">
        <f t="shared" si="40"/>
        <v>1</v>
      </c>
      <c r="AO22" s="25">
        <f>VLOOKUP(B22,'Exp_private (YTD)'!$B$8:$AH$30,30,FALSE)</f>
        <v>1000</v>
      </c>
      <c r="AP22" s="8">
        <f t="shared" si="41"/>
        <v>1</v>
      </c>
      <c r="AR22" s="13">
        <f t="shared" si="42"/>
        <v>1</v>
      </c>
      <c r="AS22" s="11" t="str">
        <f t="shared" si="43"/>
        <v>100%</v>
      </c>
      <c r="AT22" s="4"/>
    </row>
    <row r="23" spans="2:46">
      <c r="B23" s="2" t="s">
        <v>149</v>
      </c>
      <c r="C23" s="4">
        <v>3</v>
      </c>
      <c r="E23" s="25">
        <f>VLOOKUP($B23,'Exp_private (YTD)'!$B$14:$AH$30,15,FALSE)</f>
        <v>0</v>
      </c>
      <c r="F23" s="8">
        <f t="shared" si="29"/>
        <v>0</v>
      </c>
      <c r="H23" s="25">
        <f>VLOOKUP($B23,'Exp_private (YTD)'!$B$14:$AH$30,14,FALSE)</f>
        <v>0</v>
      </c>
      <c r="I23" s="8">
        <f t="shared" si="30"/>
        <v>0</v>
      </c>
      <c r="K23" s="25">
        <f>VLOOKUP($B23,'Exp_private (YTD)'!$B$14:$AH$30,13,FALSE)</f>
        <v>0</v>
      </c>
      <c r="L23" s="8">
        <f t="shared" si="31"/>
        <v>0</v>
      </c>
      <c r="N23" s="25">
        <f>VLOOKUP($B23,'Exp_private (YTD)'!$B$14:$AH$30,12,FALSE)</f>
        <v>1000</v>
      </c>
      <c r="O23" s="8">
        <f t="shared" si="32"/>
        <v>1</v>
      </c>
      <c r="Q23" s="25">
        <f>VLOOKUP($B23,'Exp_private (YTD)'!$B$14:$AH$30,11,FALSE)</f>
        <v>1000</v>
      </c>
      <c r="R23" s="6">
        <f t="shared" si="33"/>
        <v>1</v>
      </c>
      <c r="T23" s="25">
        <f>VLOOKUP($B23,'Exp_private (YTD)'!$B$14:$AH$30,10,FALSE)</f>
        <v>1000</v>
      </c>
      <c r="U23" s="8">
        <f t="shared" si="34"/>
        <v>1</v>
      </c>
      <c r="W23" s="25">
        <f>VLOOKUP($B23,'Exp_private (YTD)'!$B$14:$AH$30,9,FALSE)</f>
        <v>1000</v>
      </c>
      <c r="X23" s="8">
        <f t="shared" si="35"/>
        <v>1</v>
      </c>
      <c r="Z23" s="25">
        <f>VLOOKUP($B23,'Exp_private (YTD)'!$B$14:$AH$30,8,FALSE)</f>
        <v>1000</v>
      </c>
      <c r="AA23" s="20">
        <f t="shared" si="36"/>
        <v>1</v>
      </c>
      <c r="AC23" s="33">
        <f>VLOOKUP($B23,'Exp_private (YTD)'!$B$11:$AH$30,7,FALSE)</f>
        <v>1000</v>
      </c>
      <c r="AD23" s="8">
        <f t="shared" si="37"/>
        <v>1</v>
      </c>
      <c r="AF23" s="33">
        <f>VLOOKUP($B23,'Exp_private (YTD)'!$B$11:$AH$30,6,FALSE)</f>
        <v>1000</v>
      </c>
      <c r="AG23" s="8">
        <f t="shared" si="38"/>
        <v>1</v>
      </c>
      <c r="AI23" s="33">
        <f>VLOOKUP($B23,'Exp_private (YTD)'!$B$8:$AH$30,5,FALSE)</f>
        <v>1000</v>
      </c>
      <c r="AJ23" s="8">
        <f t="shared" si="39"/>
        <v>1</v>
      </c>
      <c r="AL23" s="25">
        <f>VLOOKUP($B23,'Exp_private (YTD)'!$B$8:$AH$30,4,FALSE)</f>
        <v>1000</v>
      </c>
      <c r="AM23" s="8">
        <f t="shared" si="40"/>
        <v>1</v>
      </c>
      <c r="AO23" s="25">
        <f>VLOOKUP(B23,'Exp_private (YTD)'!$B$8:$AH$30,30,FALSE)</f>
        <v>1000</v>
      </c>
      <c r="AP23" s="8">
        <f t="shared" si="41"/>
        <v>1</v>
      </c>
      <c r="AR23" s="13">
        <f t="shared" si="42"/>
        <v>0</v>
      </c>
      <c r="AS23" s="11">
        <f t="shared" si="43"/>
        <v>0</v>
      </c>
      <c r="AT23" s="4"/>
    </row>
    <row r="24" spans="2:46">
      <c r="B24" s="2" t="s">
        <v>150</v>
      </c>
      <c r="C24" s="4">
        <v>3</v>
      </c>
      <c r="E24" s="25">
        <f>VLOOKUP($B24,'Exp_private (YTD)'!$B$14:$AH$30,15,FALSE)</f>
        <v>0</v>
      </c>
      <c r="F24" s="8">
        <f t="shared" si="29"/>
        <v>0</v>
      </c>
      <c r="H24" s="25">
        <f>VLOOKUP($B24,'Exp_private (YTD)'!$B$14:$AH$30,14,FALSE)</f>
        <v>0</v>
      </c>
      <c r="I24" s="8">
        <f t="shared" si="30"/>
        <v>0</v>
      </c>
      <c r="K24" s="25">
        <f>VLOOKUP($B24,'Exp_private (YTD)'!$B$14:$AH$30,13,FALSE)</f>
        <v>0</v>
      </c>
      <c r="L24" s="8">
        <f t="shared" si="31"/>
        <v>0</v>
      </c>
      <c r="N24" s="25">
        <f>VLOOKUP($B24,'Exp_private (YTD)'!$B$14:$AH$30,12,FALSE)</f>
        <v>1000</v>
      </c>
      <c r="O24" s="8">
        <f t="shared" si="32"/>
        <v>1</v>
      </c>
      <c r="Q24" s="25">
        <f>VLOOKUP($B24,'Exp_private (YTD)'!$B$14:$AH$30,11,FALSE)</f>
        <v>1000</v>
      </c>
      <c r="R24" s="6">
        <f t="shared" si="33"/>
        <v>1</v>
      </c>
      <c r="T24" s="25">
        <f>VLOOKUP($B24,'Exp_private (YTD)'!$B$14:$AH$30,10,FALSE)</f>
        <v>1000</v>
      </c>
      <c r="U24" s="8">
        <f t="shared" si="34"/>
        <v>1</v>
      </c>
      <c r="W24" s="25">
        <f>VLOOKUP($B24,'Exp_private (YTD)'!$B$14:$AH$30,9,FALSE)</f>
        <v>1000</v>
      </c>
      <c r="X24" s="8">
        <f t="shared" si="35"/>
        <v>1</v>
      </c>
      <c r="Z24" s="25">
        <f>VLOOKUP($B24,'Exp_private (YTD)'!$B$14:$AH$30,8,FALSE)</f>
        <v>1000</v>
      </c>
      <c r="AA24" s="20">
        <f t="shared" si="36"/>
        <v>1</v>
      </c>
      <c r="AC24" s="33">
        <f>VLOOKUP($B24,'Exp_private (YTD)'!$B$11:$AH$30,7,FALSE)</f>
        <v>1000</v>
      </c>
      <c r="AD24" s="8">
        <f t="shared" si="37"/>
        <v>1</v>
      </c>
      <c r="AF24" s="33">
        <f>VLOOKUP($B24,'Exp_private (YTD)'!$B$11:$AH$30,6,FALSE)</f>
        <v>1000</v>
      </c>
      <c r="AG24" s="8">
        <f t="shared" si="38"/>
        <v>1</v>
      </c>
      <c r="AI24" s="33">
        <f>VLOOKUP($B24,'Exp_private (YTD)'!$B$8:$AH$30,5,FALSE)</f>
        <v>1000</v>
      </c>
      <c r="AJ24" s="8">
        <f t="shared" si="39"/>
        <v>1</v>
      </c>
      <c r="AL24" s="25">
        <f>VLOOKUP($B24,'Exp_private (YTD)'!$B$8:$AH$30,4,FALSE)</f>
        <v>1000</v>
      </c>
      <c r="AM24" s="8">
        <f t="shared" si="40"/>
        <v>1</v>
      </c>
      <c r="AO24" s="25">
        <f>VLOOKUP(B24,'Exp_private (YTD)'!$B$8:$AH$30,30,FALSE)</f>
        <v>1000</v>
      </c>
      <c r="AP24" s="8">
        <f t="shared" si="41"/>
        <v>1</v>
      </c>
      <c r="AR24" s="13">
        <f t="shared" si="42"/>
        <v>0</v>
      </c>
      <c r="AS24" s="11">
        <f t="shared" si="43"/>
        <v>0</v>
      </c>
      <c r="AT24" s="4"/>
    </row>
    <row r="25" spans="2:46">
      <c r="B25" s="2" t="s">
        <v>151</v>
      </c>
      <c r="C25" s="4">
        <v>3</v>
      </c>
      <c r="E25" s="25">
        <f>VLOOKUP($B25,'Exp_private (YTD)'!$B$14:$AH$30,15,FALSE)</f>
        <v>0</v>
      </c>
      <c r="F25" s="8">
        <f t="shared" si="29"/>
        <v>0</v>
      </c>
      <c r="H25" s="25">
        <f>VLOOKUP($B25,'Exp_private (YTD)'!$B$14:$AH$30,14,FALSE)</f>
        <v>0</v>
      </c>
      <c r="I25" s="8">
        <f t="shared" si="30"/>
        <v>0</v>
      </c>
      <c r="K25" s="25">
        <f>VLOOKUP($B25,'Exp_private (YTD)'!$B$14:$AH$30,13,FALSE)</f>
        <v>0</v>
      </c>
      <c r="L25" s="8">
        <f t="shared" si="31"/>
        <v>0</v>
      </c>
      <c r="N25" s="25">
        <f>VLOOKUP($B25,'Exp_private (YTD)'!$B$14:$AH$30,12,FALSE)</f>
        <v>1000</v>
      </c>
      <c r="O25" s="8">
        <f t="shared" si="32"/>
        <v>1</v>
      </c>
      <c r="Q25" s="25">
        <f>VLOOKUP($B25,'Exp_private (YTD)'!$B$14:$AH$30,11,FALSE)</f>
        <v>1000</v>
      </c>
      <c r="R25" s="6">
        <f t="shared" si="33"/>
        <v>1</v>
      </c>
      <c r="T25" s="25">
        <f>VLOOKUP($B25,'Exp_private (YTD)'!$B$14:$AH$30,10,FALSE)</f>
        <v>1000</v>
      </c>
      <c r="U25" s="8">
        <f t="shared" si="34"/>
        <v>1</v>
      </c>
      <c r="W25" s="25">
        <f>VLOOKUP($B25,'Exp_private (YTD)'!$B$14:$AH$30,9,FALSE)</f>
        <v>1000</v>
      </c>
      <c r="X25" s="8">
        <f t="shared" si="35"/>
        <v>1</v>
      </c>
      <c r="Z25" s="25">
        <f>VLOOKUP($B25,'Exp_private (YTD)'!$B$14:$AH$30,8,FALSE)</f>
        <v>1000</v>
      </c>
      <c r="AA25" s="20">
        <f t="shared" si="36"/>
        <v>1</v>
      </c>
      <c r="AC25" s="33">
        <f>VLOOKUP($B25,'Exp_private (YTD)'!$B$11:$AH$30,7,FALSE)</f>
        <v>1000</v>
      </c>
      <c r="AD25" s="8">
        <f t="shared" si="37"/>
        <v>1</v>
      </c>
      <c r="AF25" s="33">
        <f>VLOOKUP($B25,'Exp_private (YTD)'!$B$11:$AH$30,6,FALSE)</f>
        <v>1000</v>
      </c>
      <c r="AG25" s="8">
        <f t="shared" si="38"/>
        <v>1</v>
      </c>
      <c r="AI25" s="33">
        <f>VLOOKUP($B25,'Exp_private (YTD)'!$B$8:$AH$30,5,FALSE)</f>
        <v>1000</v>
      </c>
      <c r="AJ25" s="8">
        <f t="shared" si="39"/>
        <v>1</v>
      </c>
      <c r="AL25" s="25">
        <f>VLOOKUP($B25,'Exp_private (YTD)'!$B$8:$AH$30,4,FALSE)</f>
        <v>1000</v>
      </c>
      <c r="AM25" s="8">
        <f t="shared" si="40"/>
        <v>1</v>
      </c>
      <c r="AO25" s="25">
        <f>VLOOKUP(B25,'Exp_private (YTD)'!$B$8:$AH$30,30,FALSE)</f>
        <v>0</v>
      </c>
      <c r="AP25" s="8">
        <f t="shared" si="41"/>
        <v>0</v>
      </c>
      <c r="AR25" s="13">
        <f t="shared" si="42"/>
        <v>0</v>
      </c>
      <c r="AS25" s="11">
        <f t="shared" si="43"/>
        <v>0</v>
      </c>
      <c r="AT25" s="4"/>
    </row>
    <row r="26" spans="2:46">
      <c r="B26" s="2" t="s">
        <v>152</v>
      </c>
      <c r="C26" s="4">
        <v>3</v>
      </c>
      <c r="E26" s="25">
        <f>VLOOKUP($B26,'Exp_private (YTD)'!$B$14:$AH$30,15,FALSE)</f>
        <v>0</v>
      </c>
      <c r="F26" s="8">
        <f t="shared" si="29"/>
        <v>0</v>
      </c>
      <c r="H26" s="25">
        <f>VLOOKUP($B26,'Exp_private (YTD)'!$B$14:$AH$30,14,FALSE)</f>
        <v>0</v>
      </c>
      <c r="I26" s="8">
        <f t="shared" si="30"/>
        <v>0</v>
      </c>
      <c r="K26" s="25">
        <f>VLOOKUP($B26,'Exp_private (YTD)'!$B$14:$AH$30,13,FALSE)</f>
        <v>0</v>
      </c>
      <c r="L26" s="8">
        <f t="shared" si="31"/>
        <v>0</v>
      </c>
      <c r="N26" s="25">
        <f>VLOOKUP($B26,'Exp_private (YTD)'!$B$14:$AH$30,12,FALSE)</f>
        <v>1000</v>
      </c>
      <c r="O26" s="8">
        <f t="shared" si="32"/>
        <v>1</v>
      </c>
      <c r="Q26" s="25">
        <f>VLOOKUP($B26,'Exp_private (YTD)'!$B$14:$AH$30,11,FALSE)</f>
        <v>1000</v>
      </c>
      <c r="R26" s="6">
        <f t="shared" si="33"/>
        <v>1</v>
      </c>
      <c r="T26" s="25">
        <f>VLOOKUP($B26,'Exp_private (YTD)'!$B$14:$AH$30,10,FALSE)</f>
        <v>1000</v>
      </c>
      <c r="U26" s="8">
        <f t="shared" si="34"/>
        <v>1</v>
      </c>
      <c r="W26" s="25">
        <f>VLOOKUP($B26,'Exp_private (YTD)'!$B$14:$AH$30,9,FALSE)</f>
        <v>1000</v>
      </c>
      <c r="X26" s="8">
        <f t="shared" si="35"/>
        <v>1</v>
      </c>
      <c r="Z26" s="25">
        <f>VLOOKUP($B26,'Exp_private (YTD)'!$B$14:$AH$30,8,FALSE)</f>
        <v>1000</v>
      </c>
      <c r="AA26" s="20">
        <f t="shared" si="36"/>
        <v>1</v>
      </c>
      <c r="AC26" s="33">
        <f>VLOOKUP($B26,'Exp_private (YTD)'!$B$11:$AH$30,7,FALSE)</f>
        <v>1000</v>
      </c>
      <c r="AD26" s="8">
        <f t="shared" si="37"/>
        <v>1</v>
      </c>
      <c r="AF26" s="33">
        <f>VLOOKUP($B26,'Exp_private (YTD)'!$B$11:$AH$30,6,FALSE)</f>
        <v>1000</v>
      </c>
      <c r="AG26" s="8">
        <f t="shared" si="38"/>
        <v>1</v>
      </c>
      <c r="AI26" s="33">
        <f>VLOOKUP($B26,'Exp_private (YTD)'!$B$8:$AH$30,5,FALSE)</f>
        <v>1000</v>
      </c>
      <c r="AJ26" s="8">
        <f t="shared" si="39"/>
        <v>1</v>
      </c>
      <c r="AL26" s="25">
        <f>VLOOKUP($B26,'Exp_private (YTD)'!$B$8:$AH$30,4,FALSE)</f>
        <v>1000</v>
      </c>
      <c r="AM26" s="8">
        <f t="shared" si="40"/>
        <v>1</v>
      </c>
      <c r="AO26" s="25">
        <f>VLOOKUP(B26,'Exp_private (YTD)'!$B$8:$AH$30,30,FALSE)</f>
        <v>1000</v>
      </c>
      <c r="AP26" s="8">
        <f t="shared" si="41"/>
        <v>1</v>
      </c>
      <c r="AR26" s="13">
        <f t="shared" si="42"/>
        <v>0</v>
      </c>
      <c r="AS26" s="11">
        <f t="shared" si="43"/>
        <v>0</v>
      </c>
      <c r="AT26" s="4"/>
    </row>
    <row r="27" spans="2:46">
      <c r="B27" s="2" t="s">
        <v>153</v>
      </c>
      <c r="C27" s="4">
        <v>3</v>
      </c>
      <c r="E27" s="25">
        <f>VLOOKUP($B27,'Exp_private (YTD)'!$B$14:$AH$30,15,FALSE)</f>
        <v>0</v>
      </c>
      <c r="F27" s="8">
        <f t="shared" si="29"/>
        <v>0</v>
      </c>
      <c r="H27" s="25">
        <f>VLOOKUP($B27,'Exp_private (YTD)'!$B$14:$AH$30,14,FALSE)</f>
        <v>0</v>
      </c>
      <c r="I27" s="8">
        <f t="shared" si="30"/>
        <v>0</v>
      </c>
      <c r="K27" s="25">
        <f>VLOOKUP($B27,'Exp_private (YTD)'!$B$14:$AH$30,13,FALSE)</f>
        <v>0</v>
      </c>
      <c r="L27" s="8">
        <f t="shared" si="31"/>
        <v>0</v>
      </c>
      <c r="N27" s="25">
        <f>VLOOKUP($B27,'Exp_private (YTD)'!$B$14:$AH$30,12,FALSE)</f>
        <v>1000</v>
      </c>
      <c r="O27" s="8">
        <f t="shared" si="32"/>
        <v>1</v>
      </c>
      <c r="Q27" s="25">
        <f>VLOOKUP($B27,'Exp_private (YTD)'!$B$14:$AH$30,11,FALSE)</f>
        <v>1000</v>
      </c>
      <c r="R27" s="6">
        <f t="shared" si="33"/>
        <v>1</v>
      </c>
      <c r="T27" s="25">
        <f>VLOOKUP($B27,'Exp_private (YTD)'!$B$14:$AH$30,10,FALSE)</f>
        <v>1000</v>
      </c>
      <c r="U27" s="8">
        <f t="shared" si="34"/>
        <v>1</v>
      </c>
      <c r="W27" s="25">
        <f>VLOOKUP($B27,'Exp_private (YTD)'!$B$14:$AH$30,9,FALSE)</f>
        <v>1000</v>
      </c>
      <c r="X27" s="8">
        <f t="shared" si="35"/>
        <v>1</v>
      </c>
      <c r="Z27" s="25">
        <f>VLOOKUP($B27,'Exp_private (YTD)'!$B$14:$AH$30,8,FALSE)</f>
        <v>1000</v>
      </c>
      <c r="AA27" s="20">
        <f t="shared" si="36"/>
        <v>1</v>
      </c>
      <c r="AC27" s="33">
        <f>VLOOKUP($B27,'Exp_private (YTD)'!$B$11:$AH$30,7,FALSE)</f>
        <v>1000</v>
      </c>
      <c r="AD27" s="8">
        <f t="shared" si="37"/>
        <v>1</v>
      </c>
      <c r="AF27" s="33">
        <f>VLOOKUP($B27,'Exp_private (YTD)'!$B$11:$AH$30,6,FALSE)</f>
        <v>1000</v>
      </c>
      <c r="AG27" s="8">
        <f t="shared" si="38"/>
        <v>1</v>
      </c>
      <c r="AI27" s="33">
        <f>VLOOKUP($B27,'Exp_private (YTD)'!$B$8:$AH$30,5,FALSE)</f>
        <v>1000</v>
      </c>
      <c r="AJ27" s="8">
        <f t="shared" si="39"/>
        <v>1</v>
      </c>
      <c r="AL27" s="25">
        <f>VLOOKUP($B27,'Exp_private (YTD)'!$B$8:$AH$30,4,FALSE)</f>
        <v>1000</v>
      </c>
      <c r="AM27" s="8">
        <f t="shared" si="40"/>
        <v>1</v>
      </c>
      <c r="AO27" s="25">
        <f>VLOOKUP(B27,'Exp_private (YTD)'!$B$8:$AH$30,30,FALSE)</f>
        <v>1000</v>
      </c>
      <c r="AP27" s="8">
        <f t="shared" si="41"/>
        <v>1</v>
      </c>
      <c r="AR27" s="13">
        <f t="shared" si="42"/>
        <v>0</v>
      </c>
      <c r="AS27" s="11">
        <f t="shared" si="43"/>
        <v>0</v>
      </c>
      <c r="AT27" s="4"/>
    </row>
    <row r="28" spans="2:46">
      <c r="B28" s="2" t="s">
        <v>154</v>
      </c>
      <c r="C28" s="4">
        <v>3</v>
      </c>
      <c r="E28" s="25">
        <f>VLOOKUP($B28,'Exp_private (YTD)'!$B$14:$AH$30,15,FALSE)</f>
        <v>0</v>
      </c>
      <c r="F28" s="8">
        <f t="shared" si="29"/>
        <v>0</v>
      </c>
      <c r="H28" s="25">
        <f>VLOOKUP($B28,'Exp_private (YTD)'!$B$14:$AH$30,14,FALSE)</f>
        <v>0</v>
      </c>
      <c r="I28" s="8">
        <f t="shared" si="30"/>
        <v>0</v>
      </c>
      <c r="K28" s="25">
        <f>VLOOKUP($B28,'Exp_private (YTD)'!$B$14:$AH$30,13,FALSE)</f>
        <v>0</v>
      </c>
      <c r="L28" s="8">
        <f t="shared" si="31"/>
        <v>0</v>
      </c>
      <c r="N28" s="25">
        <f>VLOOKUP($B28,'Exp_private (YTD)'!$B$14:$AH$30,12,FALSE)</f>
        <v>1000</v>
      </c>
      <c r="O28" s="8">
        <f t="shared" si="32"/>
        <v>1</v>
      </c>
      <c r="Q28" s="25">
        <f>VLOOKUP($B28,'Exp_private (YTD)'!$B$14:$AH$30,11,FALSE)</f>
        <v>1000</v>
      </c>
      <c r="R28" s="6">
        <f t="shared" si="33"/>
        <v>1</v>
      </c>
      <c r="T28" s="25">
        <f>VLOOKUP($B28,'Exp_private (YTD)'!$B$14:$AH$30,10,FALSE)</f>
        <v>1000</v>
      </c>
      <c r="U28" s="8">
        <f t="shared" si="34"/>
        <v>1</v>
      </c>
      <c r="W28" s="25">
        <f>VLOOKUP($B28,'Exp_private (YTD)'!$B$14:$AH$30,9,FALSE)</f>
        <v>1000</v>
      </c>
      <c r="X28" s="8">
        <f t="shared" si="35"/>
        <v>1</v>
      </c>
      <c r="Z28" s="25">
        <f>VLOOKUP($B28,'Exp_private (YTD)'!$B$14:$AH$30,8,FALSE)</f>
        <v>1000</v>
      </c>
      <c r="AA28" s="20">
        <f t="shared" si="36"/>
        <v>1</v>
      </c>
      <c r="AC28" s="33">
        <f>VLOOKUP($B28,'Exp_private (YTD)'!$B$11:$AH$30,7,FALSE)</f>
        <v>1000</v>
      </c>
      <c r="AD28" s="8">
        <f t="shared" si="37"/>
        <v>1</v>
      </c>
      <c r="AF28" s="33">
        <f>VLOOKUP($B28,'Exp_private (YTD)'!$B$11:$AH$30,6,FALSE)</f>
        <v>1000</v>
      </c>
      <c r="AG28" s="8">
        <f t="shared" si="38"/>
        <v>1</v>
      </c>
      <c r="AI28" s="33">
        <f>VLOOKUP($B28,'Exp_private (YTD)'!$B$8:$AH$30,5,FALSE)</f>
        <v>1000</v>
      </c>
      <c r="AJ28" s="8">
        <f t="shared" si="39"/>
        <v>1</v>
      </c>
      <c r="AL28" s="25">
        <f>VLOOKUP($B28,'Exp_private (YTD)'!$B$8:$AH$30,4,FALSE)</f>
        <v>1000</v>
      </c>
      <c r="AM28" s="8">
        <f t="shared" si="40"/>
        <v>1</v>
      </c>
      <c r="AO28" s="25">
        <f>VLOOKUP(B28,'Exp_private (YTD)'!$B$8:$AH$30,30,FALSE)</f>
        <v>1000</v>
      </c>
      <c r="AP28" s="8">
        <f t="shared" si="41"/>
        <v>1</v>
      </c>
      <c r="AR28" s="13">
        <f t="shared" si="42"/>
        <v>0</v>
      </c>
      <c r="AS28" s="11">
        <f t="shared" si="43"/>
        <v>0</v>
      </c>
      <c r="AT28" s="4"/>
    </row>
    <row r="29" spans="2:46">
      <c r="B29" s="2" t="s">
        <v>155</v>
      </c>
      <c r="C29" s="4">
        <v>3</v>
      </c>
      <c r="E29" s="25">
        <f>VLOOKUP($B29,'Exp_private (YTD)'!$B$14:$AH$30,15,FALSE)</f>
        <v>0</v>
      </c>
      <c r="F29" s="8">
        <f t="shared" si="29"/>
        <v>0</v>
      </c>
      <c r="H29" s="25">
        <f>VLOOKUP($B29,'Exp_private (YTD)'!$B$14:$AH$30,14,FALSE)</f>
        <v>0</v>
      </c>
      <c r="I29" s="8">
        <f t="shared" si="30"/>
        <v>0</v>
      </c>
      <c r="K29" s="25">
        <f>VLOOKUP($B29,'Exp_private (YTD)'!$B$14:$AH$30,13,FALSE)</f>
        <v>0</v>
      </c>
      <c r="L29" s="8">
        <f t="shared" si="31"/>
        <v>0</v>
      </c>
      <c r="N29" s="25">
        <f>VLOOKUP($B29,'Exp_private (YTD)'!$B$14:$AH$30,12,FALSE)</f>
        <v>1000</v>
      </c>
      <c r="O29" s="8">
        <f t="shared" si="32"/>
        <v>1</v>
      </c>
      <c r="Q29" s="25">
        <f>VLOOKUP($B29,'Exp_private (YTD)'!$B$14:$AH$30,11,FALSE)</f>
        <v>1000</v>
      </c>
      <c r="R29" s="6">
        <f t="shared" si="33"/>
        <v>1</v>
      </c>
      <c r="T29" s="25">
        <f>VLOOKUP($B29,'Exp_private (YTD)'!$B$14:$AH$30,10,FALSE)</f>
        <v>1000</v>
      </c>
      <c r="U29" s="8">
        <f t="shared" si="34"/>
        <v>1</v>
      </c>
      <c r="W29" s="25">
        <f>VLOOKUP($B29,'Exp_private (YTD)'!$B$14:$AH$30,9,FALSE)</f>
        <v>1000</v>
      </c>
      <c r="X29" s="8">
        <f t="shared" si="35"/>
        <v>1</v>
      </c>
      <c r="Z29" s="25">
        <f>VLOOKUP($B29,'Exp_private (YTD)'!$B$14:$AH$30,8,FALSE)</f>
        <v>1000</v>
      </c>
      <c r="AA29" s="20">
        <f t="shared" si="36"/>
        <v>1</v>
      </c>
      <c r="AC29" s="33">
        <f>VLOOKUP($B29,'Exp_private (YTD)'!$B$11:$AH$30,7,FALSE)</f>
        <v>1000</v>
      </c>
      <c r="AD29" s="8">
        <f t="shared" si="37"/>
        <v>1</v>
      </c>
      <c r="AF29" s="33">
        <f>VLOOKUP($B29,'Exp_private (YTD)'!$B$11:$AH$30,6,FALSE)</f>
        <v>1000</v>
      </c>
      <c r="AG29" s="8">
        <f t="shared" si="38"/>
        <v>1</v>
      </c>
      <c r="AI29" s="33">
        <f>VLOOKUP($B29,'Exp_private (YTD)'!$B$8:$AH$30,5,FALSE)</f>
        <v>1000</v>
      </c>
      <c r="AJ29" s="8">
        <f t="shared" si="39"/>
        <v>1</v>
      </c>
      <c r="AL29" s="25">
        <f>VLOOKUP($B29,'Exp_private (YTD)'!$B$8:$AH$30,4,FALSE)</f>
        <v>1000</v>
      </c>
      <c r="AM29" s="8">
        <f t="shared" si="40"/>
        <v>1</v>
      </c>
      <c r="AO29" s="25">
        <f>VLOOKUP(B29,'Exp_private (YTD)'!$B$8:$AH$30,30,FALSE)</f>
        <v>1000</v>
      </c>
      <c r="AP29" s="8">
        <f t="shared" si="41"/>
        <v>1</v>
      </c>
      <c r="AR29" s="13">
        <f t="shared" si="42"/>
        <v>0</v>
      </c>
      <c r="AS29" s="11">
        <f t="shared" si="43"/>
        <v>0</v>
      </c>
      <c r="AT29" s="4"/>
    </row>
    <row r="30" spans="2:46">
      <c r="B30" s="2" t="s">
        <v>145</v>
      </c>
      <c r="C30" s="4">
        <v>3</v>
      </c>
      <c r="E30" s="25">
        <f>VLOOKUP($B30,'Exp_private (YTD)'!$B$14:$AH$30,15,FALSE)</f>
        <v>0</v>
      </c>
      <c r="F30" s="8">
        <f t="shared" si="29"/>
        <v>0</v>
      </c>
      <c r="H30" s="25">
        <f>VLOOKUP($B30,'Exp_private (YTD)'!$B$14:$AH$30,14,FALSE)</f>
        <v>0</v>
      </c>
      <c r="I30" s="8">
        <f t="shared" si="30"/>
        <v>0</v>
      </c>
      <c r="K30" s="25">
        <f>VLOOKUP($B30,'Exp_private (YTD)'!$B$14:$AH$30,13,FALSE)</f>
        <v>0</v>
      </c>
      <c r="L30" s="8">
        <f t="shared" si="31"/>
        <v>0</v>
      </c>
      <c r="N30" s="25">
        <f>VLOOKUP($B30,'Exp_private (YTD)'!$B$14:$AH$30,12,FALSE)</f>
        <v>1000</v>
      </c>
      <c r="O30" s="8">
        <f t="shared" si="32"/>
        <v>1</v>
      </c>
      <c r="Q30" s="25">
        <f>VLOOKUP($B30,'Exp_private (YTD)'!$B$14:$AH$30,11,FALSE)</f>
        <v>1000</v>
      </c>
      <c r="R30" s="6">
        <f t="shared" si="33"/>
        <v>1</v>
      </c>
      <c r="T30" s="25">
        <f>VLOOKUP($B30,'Exp_private (YTD)'!$B$14:$AH$30,10,FALSE)</f>
        <v>1000</v>
      </c>
      <c r="U30" s="8">
        <f t="shared" si="34"/>
        <v>1</v>
      </c>
      <c r="W30" s="25">
        <f>VLOOKUP($B30,'Exp_private (YTD)'!$B$14:$AH$30,9,FALSE)</f>
        <v>1000</v>
      </c>
      <c r="X30" s="8">
        <f t="shared" si="35"/>
        <v>1</v>
      </c>
      <c r="Z30" s="25">
        <f>VLOOKUP($B30,'Exp_private (YTD)'!$B$14:$AH$30,8,FALSE)</f>
        <v>1000</v>
      </c>
      <c r="AA30" s="20">
        <f t="shared" si="36"/>
        <v>1</v>
      </c>
      <c r="AC30" s="33">
        <f>VLOOKUP($B30,'Exp_private (YTD)'!$B$11:$AH$30,7,FALSE)</f>
        <v>1000</v>
      </c>
      <c r="AD30" s="8">
        <f t="shared" si="37"/>
        <v>1</v>
      </c>
      <c r="AF30" s="33">
        <f>VLOOKUP($B30,'Exp_private (YTD)'!$B$11:$AH$30,6,FALSE)</f>
        <v>1000</v>
      </c>
      <c r="AG30" s="8">
        <f t="shared" si="38"/>
        <v>1</v>
      </c>
      <c r="AI30" s="33">
        <f>VLOOKUP($B30,'Exp_private (YTD)'!$B$8:$AH$30,5,FALSE)</f>
        <v>1000</v>
      </c>
      <c r="AJ30" s="8">
        <f t="shared" si="39"/>
        <v>1</v>
      </c>
      <c r="AL30" s="25">
        <f>VLOOKUP($B30,'Exp_private (YTD)'!$B$8:$AH$30,4,FALSE)</f>
        <v>1000</v>
      </c>
      <c r="AM30" s="8">
        <f t="shared" si="40"/>
        <v>1</v>
      </c>
      <c r="AO30" s="25">
        <f>VLOOKUP(B30,'Exp_private (YTD)'!$B$8:$AH$30,30,FALSE)</f>
        <v>1000</v>
      </c>
      <c r="AP30" s="8">
        <f t="shared" si="41"/>
        <v>1</v>
      </c>
      <c r="AR30" s="13">
        <f t="shared" si="42"/>
        <v>0</v>
      </c>
      <c r="AS30" s="11">
        <f t="shared" si="43"/>
        <v>0</v>
      </c>
      <c r="AT30" s="4"/>
    </row>
    <row r="31" spans="2:46" ht="19.5" thickBot="1">
      <c r="B31" s="2" t="s">
        <v>147</v>
      </c>
      <c r="E31" s="9">
        <f>SUM(E16:E30)</f>
        <v>0</v>
      </c>
      <c r="F31" s="10">
        <f>SUM(F16:F30)</f>
        <v>0</v>
      </c>
      <c r="H31" s="9">
        <f>SUM(H16:H30)</f>
        <v>0</v>
      </c>
      <c r="I31" s="10">
        <f>SUM(I16:I30)</f>
        <v>0</v>
      </c>
      <c r="K31" s="9">
        <f>SUM(K16:K30)</f>
        <v>0</v>
      </c>
      <c r="L31" s="10">
        <f>SUM(L16:L30)</f>
        <v>0</v>
      </c>
      <c r="N31" s="9">
        <f>SUM(N16:N30)</f>
        <v>12990</v>
      </c>
      <c r="O31" s="10">
        <f>SUM(O16:O30)</f>
        <v>13</v>
      </c>
      <c r="Q31" s="9">
        <f>SUM(Q16:Q30)</f>
        <v>12990</v>
      </c>
      <c r="R31" s="10">
        <f>SUM(R16:R30)</f>
        <v>13</v>
      </c>
      <c r="T31" s="9">
        <f>SUM(T16:T30)</f>
        <v>15000</v>
      </c>
      <c r="U31" s="10">
        <f>SUM(U16:U30)</f>
        <v>15</v>
      </c>
      <c r="W31" s="9">
        <f>SUM(W16:W30)</f>
        <v>15000</v>
      </c>
      <c r="X31" s="10">
        <f>SUM(X16:X30)</f>
        <v>14</v>
      </c>
      <c r="Y31" s="13"/>
      <c r="Z31" s="9">
        <f>SUM(Z16:Z30)</f>
        <v>15000</v>
      </c>
      <c r="AA31" s="10">
        <f>SUM(AA16:AA30)</f>
        <v>15</v>
      </c>
      <c r="AC31" s="9">
        <f>SUM(AC16:AC30)</f>
        <v>15000</v>
      </c>
      <c r="AD31" s="10">
        <f>SUM(AD16:AD30)</f>
        <v>15</v>
      </c>
      <c r="AF31" s="9">
        <f>SUM(AF16:AF30)</f>
        <v>14000</v>
      </c>
      <c r="AG31" s="10">
        <f>SUM(AG16:AG30)</f>
        <v>14</v>
      </c>
      <c r="AI31" s="9">
        <f>SUM(AI16:AI30)</f>
        <v>14000</v>
      </c>
      <c r="AJ31" s="10">
        <f>SUM(AJ16:AJ30)</f>
        <v>14</v>
      </c>
      <c r="AL31" s="9">
        <f>SUM(AL16:AL30)</f>
        <v>15000</v>
      </c>
      <c r="AM31" s="10">
        <f>SUM(AM16:AM30)</f>
        <v>15</v>
      </c>
      <c r="AO31" s="9">
        <f>SUM(AO16:AO30)</f>
        <v>14000</v>
      </c>
      <c r="AP31" s="10">
        <f>SUM(AP16:AP30)</f>
        <v>14</v>
      </c>
      <c r="AR31" s="13">
        <f t="shared" si="26"/>
        <v>0</v>
      </c>
      <c r="AS31" s="11">
        <f t="shared" si="27"/>
        <v>0</v>
      </c>
    </row>
    <row r="32" spans="2:46" ht="19.5" thickTop="1">
      <c r="Q32" s="14">
        <f>Q31-'Exp_private (YTD)'!L31</f>
        <v>0</v>
      </c>
    </row>
    <row r="41" spans="15:15">
      <c r="O41" s="2"/>
    </row>
  </sheetData>
  <mergeCells count="1">
    <mergeCell ref="AR5:AS5"/>
  </mergeCells>
  <phoneticPr fontId="38" type="noConversion"/>
  <pageMargins left="0.2" right="0.2" top="0.5" bottom="0.5" header="0.3" footer="0.3"/>
  <pageSetup paperSize="9" scale="70" orientation="portrait" r:id="rId1"/>
  <headerFooter>
    <oddFooter>&amp;L&amp;8&amp;Z&amp;F&amp;C&amp;8Page &amp;P of &amp;N&amp;R&amp;8&amp;D&amp;T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4</vt:i4>
      </vt:variant>
    </vt:vector>
  </HeadingPairs>
  <TitlesOfParts>
    <vt:vector size="16" baseType="lpstr">
      <vt:lpstr>ppt-a-pct-b-pct</vt:lpstr>
      <vt:lpstr>ppt-mth-bal-cont</vt:lpstr>
      <vt:lpstr>ppt-mth-bal</vt:lpstr>
      <vt:lpstr>ppt-spent-cont</vt:lpstr>
      <vt:lpstr>ppt-spent</vt:lpstr>
      <vt:lpstr>ppt-mth-income</vt:lpstr>
      <vt:lpstr>ppt-mth-oper-balance</vt:lpstr>
      <vt:lpstr>Power point</vt:lpstr>
      <vt:lpstr>Exp_Co (YTD)</vt:lpstr>
      <vt:lpstr>Exp_private (YTD)</vt:lpstr>
      <vt:lpstr>Exp_Co (MTM)</vt:lpstr>
      <vt:lpstr>Exp_private (MTM)</vt:lpstr>
      <vt:lpstr>'Exp_Co (MTM)'!Print_Area</vt:lpstr>
      <vt:lpstr>'Exp_Co (YTD)'!Print_Area</vt:lpstr>
      <vt:lpstr>'Exp_private (MTM)'!Print_Area</vt:lpstr>
      <vt:lpstr>'Exp_private (YTD)'!Print_Area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Summy Wong</dc:creator>
  <cp:lastModifiedBy>logic</cp:lastModifiedBy>
  <cp:lastPrinted>2022-09-14T10:47:14Z</cp:lastPrinted>
  <dcterms:created xsi:type="dcterms:W3CDTF">2015-02-05T10:21:00Z</dcterms:created>
  <dcterms:modified xsi:type="dcterms:W3CDTF">2023-01-02T10:43:43Z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1033-11.2.0.9453</vt:lpwstr>
  </property>
</Properties>
</file>